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nimiskolchu-my.sharepoint.com/personal/agnes_solczi_uni-miskolc_hu/Documents/HONLAPRA/LETOLTHETO DOKUMENTUMOK/Magyar/"/>
    </mc:Choice>
  </mc:AlternateContent>
  <xr:revisionPtr revIDLastSave="1" documentId="13_ncr:1_{C49C152A-0F4B-470B-8267-909D85EB9876}" xr6:coauthVersionLast="47" xr6:coauthVersionMax="47" xr10:uidLastSave="{CC128266-9C1F-46FC-99A1-508B1BD63749}"/>
  <bookViews>
    <workbookView xWindow="4305" yWindow="555" windowWidth="21480" windowHeight="14790" tabRatio="926" activeTab="1" xr2:uid="{00000000-000D-0000-FFFF-FFFF00000000}"/>
  </bookViews>
  <sheets>
    <sheet name="Felvételi " sheetId="13" r:id="rId1"/>
    <sheet name="Munka &amp; Kutatási terv" sheetId="16" r:id="rId2"/>
    <sheet name="Kérelem" sheetId="24" r:id="rId3"/>
    <sheet name="Tantárgy" sheetId="2" r:id="rId4"/>
    <sheet name="Kutatószeminárium" sheetId="4" r:id="rId5"/>
    <sheet name="Publikáció" sheetId="3" r:id="rId6"/>
    <sheet name="Oktatás" sheetId="5" r:id="rId7"/>
    <sheet name="Kutatás" sheetId="6" r:id="rId8"/>
    <sheet name="Mobilitás" sheetId="22" r:id="rId9"/>
    <sheet name="1.riport" sheetId="32" r:id="rId10"/>
    <sheet name="2.riport" sheetId="34" r:id="rId11"/>
    <sheet name="3.riport" sheetId="35" r:id="rId12"/>
    <sheet name="4.riport " sheetId="36" r:id="rId13"/>
    <sheet name="Komplex vizsga " sheetId="27" r:id="rId14"/>
    <sheet name="5.riport" sheetId="37" r:id="rId15"/>
    <sheet name="6.riport" sheetId="38" r:id="rId16"/>
    <sheet name="Bíráló bizottság " sheetId="26" r:id="rId17"/>
    <sheet name="7.riport " sheetId="39" r:id="rId18"/>
    <sheet name="8.riport" sheetId="40" r:id="rId19"/>
    <sheet name="Abszolutórium" sheetId="29" r:id="rId20"/>
    <sheet name="forrásadat2" sheetId="18" r:id="rId21"/>
    <sheet name="forrásadat" sheetId="14" r:id="rId22"/>
  </sheets>
  <definedNames>
    <definedName name="külföldi">Publikáció!$M$4:$M$27</definedName>
    <definedName name="levelező" localSheetId="9">#REF!</definedName>
    <definedName name="levelező" localSheetId="10">#REF!</definedName>
    <definedName name="levelező" localSheetId="11">#REF!</definedName>
    <definedName name="levelező" localSheetId="12">#REF!</definedName>
    <definedName name="levelező" localSheetId="14">#REF!</definedName>
    <definedName name="levelező" localSheetId="15">#REF!</definedName>
    <definedName name="levelező" localSheetId="17">#REF!</definedName>
    <definedName name="levelező" localSheetId="18">#REF!</definedName>
    <definedName name="levelező" localSheetId="19">#REF!</definedName>
    <definedName name="levelező">Tantárgy!#REF!</definedName>
    <definedName name="magyar">Publikáció!$M$29:$M$32</definedName>
    <definedName name="nappali">Tantárgy!$K$4:$K$49</definedName>
    <definedName name="_xlnm.Print_Area" localSheetId="16">'Bíráló bizottság '!$A$1:$H$50</definedName>
    <definedName name="_xlnm.Print_Area" localSheetId="2">Kérelem!$A$1:$G$19</definedName>
    <definedName name="_xlnm.Print_Area" localSheetId="13">'Komplex vizsga '!$A$1:$G$34</definedName>
    <definedName name="_xlnm.Print_Area" localSheetId="1">'Munka &amp; Kutatási terv'!$A$1:$G$58</definedName>
    <definedName name="üres">Publikáció!$M$3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4" i="29" l="1" a="1"/>
  <c r="A24" i="29" s="1"/>
  <c r="B24" i="29" a="1"/>
  <c r="B24" i="29" s="1"/>
  <c r="C24" i="29" a="1"/>
  <c r="C24" i="29" s="1"/>
  <c r="B35" i="29" a="1"/>
  <c r="B35" i="29" s="1"/>
  <c r="F26" i="16"/>
  <c r="E26" i="16"/>
  <c r="C20" i="27" l="1"/>
  <c r="G23" i="16"/>
  <c r="G24" i="16"/>
  <c r="G25" i="16"/>
  <c r="G26" i="16"/>
  <c r="G27" i="16"/>
  <c r="G28" i="16"/>
  <c r="G29" i="16"/>
  <c r="G22" i="16"/>
  <c r="H18" i="26"/>
  <c r="G18" i="26"/>
  <c r="G18" i="27"/>
  <c r="F18" i="27"/>
  <c r="G18" i="24"/>
  <c r="F18" i="24"/>
  <c r="G19" i="16"/>
  <c r="F19" i="16"/>
  <c r="C19" i="29"/>
  <c r="B19" i="29"/>
  <c r="C18" i="29"/>
  <c r="B18" i="29"/>
  <c r="C17" i="29"/>
  <c r="B17" i="29"/>
  <c r="C16" i="29"/>
  <c r="B16" i="29"/>
  <c r="B15" i="29"/>
  <c r="B17" i="16"/>
  <c r="B7" i="16"/>
  <c r="B4" i="40"/>
  <c r="B5" i="40"/>
  <c r="B27" i="32" a="1"/>
  <c r="B27" i="32" s="1"/>
  <c r="B6" i="16"/>
  <c r="A26" i="40" a="1"/>
  <c r="A26" i="40" s="1"/>
  <c r="A26" i="39" a="1"/>
  <c r="A26" i="39" s="1"/>
  <c r="A26" i="38" a="1"/>
  <c r="A26" i="38" s="1"/>
  <c r="A26" i="37" a="1"/>
  <c r="A26" i="37" s="1"/>
  <c r="A33" i="36" a="1"/>
  <c r="A33" i="36" s="1"/>
  <c r="A33" i="35" a="1"/>
  <c r="A33" i="35" s="1"/>
  <c r="A33" i="34" a="1"/>
  <c r="A33" i="34" s="1"/>
  <c r="A33" i="32" a="1"/>
  <c r="A33" i="32" s="1"/>
  <c r="A31" i="32" a="1"/>
  <c r="A31" i="32" s="1"/>
  <c r="F24" i="16"/>
  <c r="E24" i="16"/>
  <c r="C32" i="39" l="1" a="1"/>
  <c r="C32" i="39" s="1"/>
  <c r="C38" i="39" s="1"/>
  <c r="C21" i="27"/>
  <c r="B77" i="29" a="1"/>
  <c r="B77" i="29" s="1"/>
  <c r="A77" i="29" a="1"/>
  <c r="A77" i="29" s="1"/>
  <c r="A68" i="29" a="1"/>
  <c r="A68" i="29" s="1"/>
  <c r="B68" i="29" a="1"/>
  <c r="B68" i="29" s="1"/>
  <c r="C5" i="2"/>
  <c r="C6" i="2"/>
  <c r="C7" i="2"/>
  <c r="C8" i="2"/>
  <c r="C9" i="2"/>
  <c r="C10" i="2"/>
  <c r="C11" i="2"/>
  <c r="C12" i="2"/>
  <c r="B32" i="40" a="1"/>
  <c r="B32" i="40" s="1"/>
  <c r="A32" i="40" a="1"/>
  <c r="A32" i="40" s="1"/>
  <c r="C29" i="40" a="1"/>
  <c r="C29" i="40" s="1"/>
  <c r="B29" i="40" a="1"/>
  <c r="B29" i="40" s="1"/>
  <c r="A29" i="40" a="1"/>
  <c r="A29" i="40" s="1"/>
  <c r="A24" i="40" a="1"/>
  <c r="A24" i="40" s="1"/>
  <c r="C20" i="40" a="1"/>
  <c r="C20" i="40" s="1"/>
  <c r="C22" i="40" s="1"/>
  <c r="B20" i="40" a="1"/>
  <c r="B20" i="40" s="1"/>
  <c r="B15" i="40"/>
  <c r="B14" i="40"/>
  <c r="B13" i="40"/>
  <c r="B12" i="40"/>
  <c r="B11" i="40"/>
  <c r="B10" i="40"/>
  <c r="B9" i="40"/>
  <c r="B8" i="40"/>
  <c r="B7" i="40"/>
  <c r="B6" i="40"/>
  <c r="A1" i="40"/>
  <c r="B32" i="39" a="1"/>
  <c r="B32" i="39" s="1"/>
  <c r="A32" i="39" a="1"/>
  <c r="A32" i="39" s="1"/>
  <c r="B29" i="39" a="1"/>
  <c r="B29" i="39" s="1"/>
  <c r="A29" i="39" a="1"/>
  <c r="A29" i="39" s="1"/>
  <c r="A24" i="39" a="1"/>
  <c r="A24" i="39" s="1"/>
  <c r="C20" i="39" a="1"/>
  <c r="C20" i="39" s="1"/>
  <c r="C22" i="39" s="1"/>
  <c r="B20" i="39" a="1"/>
  <c r="B20" i="39" s="1"/>
  <c r="B15" i="39"/>
  <c r="B14" i="39"/>
  <c r="B13" i="39"/>
  <c r="B12" i="39"/>
  <c r="B11" i="39"/>
  <c r="B10" i="39"/>
  <c r="B9" i="39"/>
  <c r="B8" i="39"/>
  <c r="B7" i="39"/>
  <c r="B6" i="39"/>
  <c r="B5" i="39"/>
  <c r="B4" i="39"/>
  <c r="A1" i="39"/>
  <c r="B32" i="38" a="1"/>
  <c r="B32" i="38" s="1"/>
  <c r="A32" i="38" a="1"/>
  <c r="A32" i="38" s="1"/>
  <c r="C29" i="38" a="1"/>
  <c r="C29" i="38" s="1"/>
  <c r="B29" i="38" a="1"/>
  <c r="B29" i="38" s="1"/>
  <c r="A29" i="38" a="1"/>
  <c r="A29" i="38" s="1"/>
  <c r="A24" i="38" a="1"/>
  <c r="A24" i="38" s="1"/>
  <c r="C20" i="38" a="1"/>
  <c r="C20" i="38" s="1"/>
  <c r="C22" i="38" s="1"/>
  <c r="B20" i="38" a="1"/>
  <c r="B20" i="38" s="1"/>
  <c r="B15" i="38"/>
  <c r="B14" i="38"/>
  <c r="B13" i="38"/>
  <c r="B12" i="38"/>
  <c r="B11" i="38"/>
  <c r="B10" i="38"/>
  <c r="B9" i="38"/>
  <c r="B8" i="38"/>
  <c r="B7" i="38"/>
  <c r="B6" i="38"/>
  <c r="B5" i="38"/>
  <c r="B4" i="38"/>
  <c r="A1" i="38"/>
  <c r="C32" i="37" a="1"/>
  <c r="C32" i="37" s="1"/>
  <c r="C38" i="37" s="1"/>
  <c r="B32" i="37" a="1"/>
  <c r="B32" i="37" s="1"/>
  <c r="A32" i="37" a="1"/>
  <c r="A32" i="37" s="1"/>
  <c r="C29" i="37" a="1"/>
  <c r="C29" i="37" s="1"/>
  <c r="B29" i="37" a="1"/>
  <c r="B29" i="37" s="1"/>
  <c r="A29" i="37" a="1"/>
  <c r="A29" i="37" s="1"/>
  <c r="A24" i="37" a="1"/>
  <c r="A24" i="37" s="1"/>
  <c r="B20" i="37" a="1"/>
  <c r="B20" i="37" s="1"/>
  <c r="B15" i="37"/>
  <c r="B14" i="37"/>
  <c r="B13" i="37"/>
  <c r="B12" i="37"/>
  <c r="B11" i="37"/>
  <c r="B10" i="37"/>
  <c r="B9" i="37"/>
  <c r="B8" i="37"/>
  <c r="B7" i="37"/>
  <c r="B6" i="37"/>
  <c r="B5" i="37"/>
  <c r="B4" i="37"/>
  <c r="A1" i="37"/>
  <c r="B39" i="36" a="1"/>
  <c r="B39" i="36" s="1"/>
  <c r="A39" i="36" a="1"/>
  <c r="A39" i="36" s="1"/>
  <c r="C36" i="36" a="1"/>
  <c r="C36" i="36" s="1"/>
  <c r="B36" i="36" a="1"/>
  <c r="B36" i="36" s="1"/>
  <c r="A36" i="36" a="1"/>
  <c r="A36" i="36" s="1"/>
  <c r="A31" i="36" a="1"/>
  <c r="A31" i="36" s="1"/>
  <c r="B27" i="36" a="1"/>
  <c r="B27" i="36" s="1"/>
  <c r="B20" i="36" a="1"/>
  <c r="B20" i="36" s="1"/>
  <c r="B15" i="36"/>
  <c r="B14" i="36"/>
  <c r="B13" i="36"/>
  <c r="B12" i="36"/>
  <c r="B11" i="36"/>
  <c r="B10" i="36"/>
  <c r="B9" i="36"/>
  <c r="B8" i="36"/>
  <c r="B7" i="36"/>
  <c r="B6" i="36"/>
  <c r="B5" i="36"/>
  <c r="B4" i="36"/>
  <c r="A1" i="36"/>
  <c r="B39" i="35" a="1"/>
  <c r="B39" i="35" s="1"/>
  <c r="A39" i="35" a="1"/>
  <c r="A39" i="35" s="1"/>
  <c r="C36" i="35" a="1"/>
  <c r="C36" i="35" s="1"/>
  <c r="B36" i="35" a="1"/>
  <c r="B36" i="35" s="1"/>
  <c r="A36" i="35" a="1"/>
  <c r="A36" i="35" s="1"/>
  <c r="A31" i="35" a="1"/>
  <c r="A31" i="35" s="1"/>
  <c r="B27" i="35" a="1"/>
  <c r="B27" i="35" s="1"/>
  <c r="B20" i="35" a="1"/>
  <c r="B20" i="35" s="1"/>
  <c r="B15" i="35"/>
  <c r="B14" i="35"/>
  <c r="B13" i="35"/>
  <c r="B12" i="35"/>
  <c r="B11" i="35"/>
  <c r="B10" i="35"/>
  <c r="B9" i="35"/>
  <c r="B8" i="35"/>
  <c r="B7" i="35"/>
  <c r="B6" i="35"/>
  <c r="B5" i="35"/>
  <c r="B4" i="35"/>
  <c r="A1" i="35"/>
  <c r="B39" i="34" a="1"/>
  <c r="B39" i="34" s="1"/>
  <c r="A39" i="34" a="1"/>
  <c r="A39" i="34" s="1"/>
  <c r="C36" i="34" a="1"/>
  <c r="C36" i="34" s="1"/>
  <c r="B36" i="34" a="1"/>
  <c r="B36" i="34" s="1"/>
  <c r="A36" i="34" a="1"/>
  <c r="A36" i="34" s="1"/>
  <c r="A31" i="34" a="1"/>
  <c r="A31" i="34" s="1"/>
  <c r="B27" i="34" a="1"/>
  <c r="B27" i="34" s="1"/>
  <c r="B20" i="34" a="1"/>
  <c r="B20" i="34" s="1"/>
  <c r="B15" i="34"/>
  <c r="B14" i="34"/>
  <c r="B13" i="34"/>
  <c r="B12" i="34"/>
  <c r="B11" i="34"/>
  <c r="B10" i="34"/>
  <c r="B9" i="34"/>
  <c r="B8" i="34"/>
  <c r="B7" i="34"/>
  <c r="B6" i="34"/>
  <c r="B5" i="34"/>
  <c r="B4" i="34"/>
  <c r="A1" i="34"/>
  <c r="B39" i="32" a="1"/>
  <c r="B39" i="32" s="1"/>
  <c r="A39" i="32" a="1"/>
  <c r="A39" i="32" s="1"/>
  <c r="B36" i="32" a="1"/>
  <c r="B36" i="32" s="1"/>
  <c r="A36" i="32" a="1"/>
  <c r="A36" i="32" s="1"/>
  <c r="B20" i="32" a="1"/>
  <c r="B20" i="32" s="1"/>
  <c r="B15" i="32"/>
  <c r="B14" i="32"/>
  <c r="B13" i="32"/>
  <c r="B12" i="32"/>
  <c r="B11" i="32"/>
  <c r="B10" i="32"/>
  <c r="B9" i="32"/>
  <c r="B8" i="32"/>
  <c r="B7" i="32"/>
  <c r="B6" i="32"/>
  <c r="B5" i="32"/>
  <c r="B4" i="32"/>
  <c r="A1" i="32"/>
  <c r="B4" i="29"/>
  <c r="B5" i="29"/>
  <c r="B6" i="29"/>
  <c r="B7" i="29"/>
  <c r="B8" i="29"/>
  <c r="B9" i="29"/>
  <c r="B10" i="29"/>
  <c r="B11" i="29"/>
  <c r="B12" i="29"/>
  <c r="B13" i="29"/>
  <c r="B14" i="29"/>
  <c r="B15" i="16"/>
  <c r="G5" i="2"/>
  <c r="G6" i="2"/>
  <c r="G7" i="2"/>
  <c r="G8" i="2"/>
  <c r="C20" i="35" s="1" a="1"/>
  <c r="C20" i="35" s="1"/>
  <c r="C24" i="35" s="1"/>
  <c r="G9" i="2"/>
  <c r="C20" i="36" s="1" a="1"/>
  <c r="C20" i="36" s="1"/>
  <c r="C24" i="36" s="1"/>
  <c r="G10" i="2"/>
  <c r="G11" i="2"/>
  <c r="G12" i="2"/>
  <c r="G4" i="2"/>
  <c r="E5" i="2"/>
  <c r="E6" i="2"/>
  <c r="E7" i="2"/>
  <c r="E8" i="2"/>
  <c r="A20" i="35" s="1" a="1"/>
  <c r="A20" i="35" s="1"/>
  <c r="E9" i="2"/>
  <c r="A20" i="36" s="1" a="1"/>
  <c r="A20" i="36" s="1"/>
  <c r="E10" i="2"/>
  <c r="E11" i="2"/>
  <c r="E12" i="2"/>
  <c r="E4" i="2"/>
  <c r="C4" i="2"/>
  <c r="A20" i="34" l="1" a="1"/>
  <c r="A20" i="34" s="1"/>
  <c r="A20" i="32" a="1"/>
  <c r="A20" i="32" s="1"/>
  <c r="C20" i="32" a="1"/>
  <c r="C20" i="32" s="1"/>
  <c r="C24" i="32" s="1"/>
  <c r="C20" i="34" a="1"/>
  <c r="C20" i="34" s="1"/>
  <c r="C24" i="34" s="1"/>
  <c r="A46" i="29" a="1"/>
  <c r="A46" i="29" s="1"/>
  <c r="B46" i="29" a="1"/>
  <c r="B46" i="29" s="1"/>
  <c r="B57" i="29" a="1"/>
  <c r="B57" i="29" s="1"/>
  <c r="A1" i="29"/>
  <c r="C32" i="29" l="1"/>
  <c r="G17" i="27"/>
  <c r="F17" i="27"/>
  <c r="E17" i="27"/>
  <c r="D17" i="27"/>
  <c r="C17" i="27"/>
  <c r="B17" i="27"/>
  <c r="B16" i="27"/>
  <c r="B15" i="27"/>
  <c r="B14" i="27"/>
  <c r="B13" i="27"/>
  <c r="B12" i="27"/>
  <c r="B11" i="27"/>
  <c r="B10" i="27"/>
  <c r="B9" i="27"/>
  <c r="B8" i="27"/>
  <c r="B7" i="27"/>
  <c r="B6" i="27"/>
  <c r="H17" i="26"/>
  <c r="G17" i="26"/>
  <c r="F17" i="26"/>
  <c r="E17" i="26"/>
  <c r="D17" i="26"/>
  <c r="C17" i="26"/>
  <c r="C16" i="26"/>
  <c r="C15" i="26"/>
  <c r="C14" i="26"/>
  <c r="C13" i="26"/>
  <c r="C12" i="26"/>
  <c r="C11" i="26"/>
  <c r="C10" i="26"/>
  <c r="C9" i="26"/>
  <c r="C8" i="26"/>
  <c r="C7" i="26"/>
  <c r="C6" i="26"/>
  <c r="G17" i="24"/>
  <c r="F17" i="24"/>
  <c r="E17" i="24"/>
  <c r="D17" i="24"/>
  <c r="C17" i="24"/>
  <c r="B17" i="24"/>
  <c r="B16" i="24"/>
  <c r="B15" i="24"/>
  <c r="B14" i="24"/>
  <c r="B13" i="24"/>
  <c r="B12" i="24"/>
  <c r="B11" i="24"/>
  <c r="B10" i="24"/>
  <c r="B9" i="24"/>
  <c r="B8" i="24"/>
  <c r="B7" i="24"/>
  <c r="B6" i="24"/>
  <c r="J5" i="3" l="1"/>
  <c r="J6" i="3"/>
  <c r="J7" i="3"/>
  <c r="C39" i="35" s="1" a="1"/>
  <c r="C39" i="35" s="1"/>
  <c r="C45" i="35" s="1"/>
  <c r="J8" i="3"/>
  <c r="C32" i="40" s="1" a="1"/>
  <c r="C32" i="40" s="1"/>
  <c r="C38" i="40" s="1"/>
  <c r="J9" i="3"/>
  <c r="C32" i="38" s="1" a="1"/>
  <c r="C32" i="38" s="1"/>
  <c r="C38" i="38" s="1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4" i="3"/>
  <c r="E4" i="22"/>
  <c r="C29" i="39" s="1" a="1"/>
  <c r="C29" i="39" s="1"/>
  <c r="E5" i="22"/>
  <c r="E6" i="22"/>
  <c r="E7" i="22"/>
  <c r="E8" i="22"/>
  <c r="E9" i="22"/>
  <c r="E10" i="22"/>
  <c r="E3" i="22"/>
  <c r="C68" i="29" s="1" a="1"/>
  <c r="C68" i="29" s="1"/>
  <c r="F23" i="16"/>
  <c r="F25" i="16"/>
  <c r="F27" i="16"/>
  <c r="F28" i="16"/>
  <c r="F29" i="16"/>
  <c r="E23" i="16"/>
  <c r="E25" i="16"/>
  <c r="E27" i="16"/>
  <c r="E28" i="16"/>
  <c r="E29" i="16"/>
  <c r="F22" i="16"/>
  <c r="E22" i="16"/>
  <c r="E3" i="5"/>
  <c r="C31" i="32" s="1" a="1"/>
  <c r="C31" i="32" s="1"/>
  <c r="C39" i="32" l="1" a="1"/>
  <c r="C39" i="32" s="1"/>
  <c r="C45" i="32" s="1"/>
  <c r="C74" i="29"/>
  <c r="C36" i="32" a="1"/>
  <c r="C36" i="32" s="1"/>
  <c r="C39" i="34" a="1"/>
  <c r="C39" i="34" s="1"/>
  <c r="C45" i="34" s="1"/>
  <c r="C77" i="29" a="1"/>
  <c r="C77" i="29" s="1"/>
  <c r="C103" i="29" s="1"/>
  <c r="C39" i="36" a="1"/>
  <c r="C39" i="36" s="1"/>
  <c r="C45" i="36" s="1"/>
  <c r="E11" i="22"/>
  <c r="C18" i="16"/>
  <c r="D18" i="16"/>
  <c r="E18" i="16"/>
  <c r="F18" i="16"/>
  <c r="G18" i="16"/>
  <c r="B18" i="16"/>
  <c r="B8" i="16"/>
  <c r="B9" i="16"/>
  <c r="B10" i="16"/>
  <c r="B11" i="16"/>
  <c r="B12" i="16"/>
  <c r="B13" i="16"/>
  <c r="B14" i="16"/>
  <c r="B16" i="16"/>
  <c r="D3" i="6"/>
  <c r="D4" i="6"/>
  <c r="D5" i="6"/>
  <c r="D6" i="6"/>
  <c r="D7" i="6"/>
  <c r="D8" i="6"/>
  <c r="C33" i="35" s="1" a="1"/>
  <c r="C33" i="35" s="1"/>
  <c r="D9" i="6"/>
  <c r="D10" i="6"/>
  <c r="E4" i="4"/>
  <c r="E5" i="4"/>
  <c r="E6" i="4"/>
  <c r="E7" i="4"/>
  <c r="E8" i="4"/>
  <c r="E9" i="4"/>
  <c r="E10" i="4"/>
  <c r="E3" i="4"/>
  <c r="E4" i="5"/>
  <c r="E5" i="5"/>
  <c r="C31" i="35" s="1" a="1"/>
  <c r="C31" i="35" s="1"/>
  <c r="E6" i="5"/>
  <c r="E7" i="5"/>
  <c r="C24" i="37" s="1" a="1"/>
  <c r="C24" i="37" s="1"/>
  <c r="E8" i="5"/>
  <c r="C24" i="38" s="1" a="1"/>
  <c r="C24" i="38" s="1"/>
  <c r="E9" i="5"/>
  <c r="C24" i="39" s="1" a="1"/>
  <c r="C24" i="39" s="1"/>
  <c r="E10" i="5"/>
  <c r="C24" i="40" s="1" a="1"/>
  <c r="C24" i="40" s="1"/>
  <c r="C31" i="34" l="1" a="1"/>
  <c r="C31" i="34" s="1"/>
  <c r="C27" i="32" a="1"/>
  <c r="C27" i="32" s="1"/>
  <c r="C29" i="32" s="1"/>
  <c r="C27" i="34" a="1"/>
  <c r="C27" i="34" s="1"/>
  <c r="C29" i="34" s="1"/>
  <c r="C46" i="29" a="1"/>
  <c r="C46" i="29" s="1"/>
  <c r="C54" i="29" s="1"/>
  <c r="C31" i="36" a="1"/>
  <c r="C31" i="36" s="1"/>
  <c r="C26" i="37" a="1"/>
  <c r="C26" i="37" s="1"/>
  <c r="C27" i="36" a="1"/>
  <c r="C27" i="36" s="1"/>
  <c r="C29" i="36" s="1"/>
  <c r="C20" i="37" a="1"/>
  <c r="C20" i="37" s="1"/>
  <c r="C22" i="37" s="1"/>
  <c r="C27" i="35" a="1"/>
  <c r="C27" i="35" s="1"/>
  <c r="C29" i="35" s="1"/>
  <c r="C46" i="35" s="1"/>
  <c r="C33" i="34" a="1"/>
  <c r="C33" i="34" s="1"/>
  <c r="C33" i="36" a="1"/>
  <c r="C33" i="36" s="1"/>
  <c r="C26" i="40" a="1"/>
  <c r="C26" i="40" s="1"/>
  <c r="C39" i="40" s="1"/>
  <c r="C33" i="32" a="1"/>
  <c r="C33" i="32" s="1"/>
  <c r="C57" i="29" a="1"/>
  <c r="C57" i="29" s="1"/>
  <c r="C65" i="29" s="1"/>
  <c r="C26" i="38" a="1"/>
  <c r="C26" i="38" s="1"/>
  <c r="C39" i="38" s="1"/>
  <c r="C26" i="39" a="1"/>
  <c r="C26" i="39" s="1"/>
  <c r="C39" i="39" s="1"/>
  <c r="C35" i="29" a="1"/>
  <c r="C35" i="29" s="1"/>
  <c r="C43" i="29" s="1"/>
  <c r="D11" i="6"/>
  <c r="E11" i="5"/>
  <c r="E11" i="4"/>
  <c r="C39" i="37" l="1"/>
  <c r="C104" i="29"/>
  <c r="C46" i="32"/>
  <c r="C46" i="34"/>
  <c r="C46" i="36"/>
  <c r="J57" i="13"/>
  <c r="J54" i="13"/>
  <c r="J50" i="13"/>
  <c r="J51" i="13" s="1"/>
  <c r="I42" i="13"/>
  <c r="I31" i="13"/>
  <c r="I32" i="13" s="1"/>
  <c r="I29" i="13"/>
  <c r="F21" i="13"/>
  <c r="J22" i="13" s="1"/>
  <c r="J44" i="13" l="1"/>
  <c r="J45" i="13" s="1"/>
  <c r="J59" i="13" s="1"/>
  <c r="J26" i="3"/>
  <c r="G13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<sst xmlns="http://schemas.openxmlformats.org/spreadsheetml/2006/main" count="1219" uniqueCount="593">
  <si>
    <t>Subject</t>
  </si>
  <si>
    <t>Tárgy</t>
  </si>
  <si>
    <t>Lecturer/Előadó</t>
  </si>
  <si>
    <t>Felülettechnológiák  </t>
  </si>
  <si>
    <t>Dr. TÖRÖK, Tamás</t>
  </si>
  <si>
    <t>Spring</t>
  </si>
  <si>
    <t>Tavaszi  </t>
  </si>
  <si>
    <t>Tavasz</t>
  </si>
  <si>
    <t>Kémiai metallurgia I. </t>
  </si>
  <si>
    <t>Ősz</t>
  </si>
  <si>
    <t>2025/2026</t>
  </si>
  <si>
    <t>Kémiai metallurgia elméleti alapjai  </t>
  </si>
  <si>
    <t>Dr. KÉKESI, Tamás</t>
  </si>
  <si>
    <t>Spring/Fall</t>
  </si>
  <si>
    <t>Őszi/Tavaszi  </t>
  </si>
  <si>
    <t>2026/2027</t>
  </si>
  <si>
    <t>Fémkinyerés és tisztítás elmélete  </t>
  </si>
  <si>
    <t>2027/2028</t>
  </si>
  <si>
    <t>Öntészeti folyamatok szimulációja  </t>
  </si>
  <si>
    <t>Dr. MOLNÁR, Dániel</t>
  </si>
  <si>
    <t>Nyomásos öntés  </t>
  </si>
  <si>
    <t>Dr. DÚL, Jenő</t>
  </si>
  <si>
    <t>Fall</t>
  </si>
  <si>
    <t>Őszi  </t>
  </si>
  <si>
    <t>MAKDÖN2(L)</t>
  </si>
  <si>
    <t>Öntödei formázóanyagok és technológiák  </t>
  </si>
  <si>
    <t>Dr. VARGA, László</t>
  </si>
  <si>
    <t>Tavaszi/Őszi </t>
  </si>
  <si>
    <t>MAKDÖN3(L)</t>
  </si>
  <si>
    <t>Fémöntészeti ötvözetek és technológiák  </t>
  </si>
  <si>
    <t>Dr. FEGYVERNEKI, György</t>
  </si>
  <si>
    <t>Őszi</t>
  </si>
  <si>
    <t>MAKDÖN4(L)</t>
  </si>
  <si>
    <t>Öntöttvas elmélet  </t>
  </si>
  <si>
    <t>Dr. DIÓSZEGI, Attila</t>
  </si>
  <si>
    <t>Tavaszi</t>
  </si>
  <si>
    <t>MAKDÖN5(L)</t>
  </si>
  <si>
    <t>Kutatástan  </t>
  </si>
  <si>
    <t>Őszi  </t>
  </si>
  <si>
    <t>Anyagok térfogati és határfelületi egyensúlya  </t>
  </si>
  <si>
    <t>Nanotechnológiák  </t>
  </si>
  <si>
    <t>Dr. BAUMLI, Péter</t>
  </si>
  <si>
    <t>A képlékenyalakítás elmélete  </t>
  </si>
  <si>
    <t>Dr. KOVÁCS, Sándor</t>
  </si>
  <si>
    <t>Melegalakítás  </t>
  </si>
  <si>
    <t>Hideg képlékenyalakító eljárások  </t>
  </si>
  <si>
    <t>Lézersugaras technológiák  </t>
  </si>
  <si>
    <t>Őszi/Tavaszi </t>
  </si>
  <si>
    <t>MAKDFH1(L)  </t>
  </si>
  <si>
    <t>Röntgendiffrakciós módszerek  </t>
  </si>
  <si>
    <t>Dr. MERTINGER, Valéria</t>
  </si>
  <si>
    <t>Tavaszi </t>
  </si>
  <si>
    <t>Fémkompozitok  </t>
  </si>
  <si>
    <t>Dr. GÁCSI, Zoltán</t>
  </si>
  <si>
    <t>Szilárd fázisú átalakulások </t>
  </si>
  <si>
    <t>Kristályosodás </t>
  </si>
  <si>
    <t>Képelemzés </t>
  </si>
  <si>
    <t>MAKDAI1(L)  </t>
  </si>
  <si>
    <t>Nem konvencionális számítási eljárások a képelemzésben </t>
  </si>
  <si>
    <t>Dr. BARKÓCZY, Péter</t>
  </si>
  <si>
    <t>Anizotrópia vizsgálatok </t>
  </si>
  <si>
    <t>Dr. BENKE, Márton </t>
  </si>
  <si>
    <t>Őszi </t>
  </si>
  <si>
    <t>Tudományos adatbáziskezelés </t>
  </si>
  <si>
    <t>Mesterséges intelligencia és anyagtudományi alkalmazásai</t>
  </si>
  <si>
    <t>Dr. LUKÁCS Pál</t>
  </si>
  <si>
    <t>Űranyagtudomány </t>
  </si>
  <si>
    <t>Dr. BÁRCZY, Pál</t>
  </si>
  <si>
    <t>MAKDUT1(L)  </t>
  </si>
  <si>
    <t>Numerikus szimulációs eljárások </t>
  </si>
  <si>
    <t>MAKDUT2(L)  </t>
  </si>
  <si>
    <t>Égés- és gázosításelmélet </t>
  </si>
  <si>
    <t>Dr. PALOTÁS, Árpád Bence </t>
  </si>
  <si>
    <t>Transzportfolyamatok </t>
  </si>
  <si>
    <t>Dr. LUKÁCS, Pál</t>
  </si>
  <si>
    <t>Dr. PÓLISKA, Csaba</t>
  </si>
  <si>
    <t>Kerámiák mechanikája és technológiája </t>
  </si>
  <si>
    <t>Építőanyagok,szilikátok, üvegek </t>
  </si>
  <si>
    <t>Polimerek fizikája </t>
  </si>
  <si>
    <t>Dr. MAROSSY, Kálmán</t>
  </si>
  <si>
    <t>Műanyagfeldolgozás reológiája </t>
  </si>
  <si>
    <t>Dr. CZÉL, György</t>
  </si>
  <si>
    <t>Bevezetés a polimerek kémiájába </t>
  </si>
  <si>
    <t>Dr. SZABÓ, Tamás</t>
  </si>
  <si>
    <t>Műanyagok feldolgozás technológiája </t>
  </si>
  <si>
    <t>Dr. BELINA, Károly </t>
  </si>
  <si>
    <t>Dr. FEJES, Zsolt </t>
  </si>
  <si>
    <t>Szorpció és katalízis </t>
  </si>
  <si>
    <t>Dr. LAKATOS, János</t>
  </si>
  <si>
    <t>Dr. SZŐRI, Milán</t>
  </si>
  <si>
    <t>Elméleti kémia módszerek alkalmazása ipari folyamatokhoz </t>
  </si>
  <si>
    <t>Dr. VISKOLCZ, Béla </t>
  </si>
  <si>
    <t>Adatelemzés </t>
  </si>
  <si>
    <t>Dr. BÁNHIDI, Olivér</t>
  </si>
  <si>
    <t>Electron microscopy: a powerful tool for understanding the operating mechanisms of deformation</t>
  </si>
  <si>
    <t>Modelling in crystal plasticity</t>
  </si>
  <si>
    <t>tématerület</t>
  </si>
  <si>
    <t xml:space="preserve"> Anyaginformatika</t>
  </si>
  <si>
    <t xml:space="preserve">félév: </t>
  </si>
  <si>
    <t>kredit, kutsz.</t>
  </si>
  <si>
    <t>oktatás</t>
  </si>
  <si>
    <t>mobilitás</t>
  </si>
  <si>
    <t xml:space="preserve">K+F </t>
  </si>
  <si>
    <t xml:space="preserve">tantárgy </t>
  </si>
  <si>
    <t>igen</t>
  </si>
  <si>
    <t xml:space="preserve"> Fémtan, hőkezelés</t>
  </si>
  <si>
    <t>1.</t>
  </si>
  <si>
    <t>nem</t>
  </si>
  <si>
    <t xml:space="preserve"> Kémiai folyamatok és technológiák</t>
  </si>
  <si>
    <t>2.</t>
  </si>
  <si>
    <t xml:space="preserve"> Kerámiák és technológiáik</t>
  </si>
  <si>
    <t>3.</t>
  </si>
  <si>
    <t xml:space="preserve"> Nagyhőmérsékletű berendezések és hőenergiagazdálkodás</t>
  </si>
  <si>
    <t>4.</t>
  </si>
  <si>
    <t xml:space="preserve"> Polimertechnológia</t>
  </si>
  <si>
    <t>5.</t>
  </si>
  <si>
    <t xml:space="preserve"> Űranyagtudomány és technológia</t>
  </si>
  <si>
    <t>6.</t>
  </si>
  <si>
    <t>Fémek képlékenyalakítása</t>
  </si>
  <si>
    <t>7.</t>
  </si>
  <si>
    <t>Határfelületi- és nanotechnológiák</t>
  </si>
  <si>
    <t>8.</t>
  </si>
  <si>
    <t>Kémiai metallurgia</t>
  </si>
  <si>
    <t>Öntészet</t>
  </si>
  <si>
    <t>képzés</t>
  </si>
  <si>
    <t>állami</t>
  </si>
  <si>
    <t>önköltséges</t>
  </si>
  <si>
    <t>SH</t>
  </si>
  <si>
    <t>Intézet:</t>
  </si>
  <si>
    <t>EKPI</t>
  </si>
  <si>
    <t>FÖI</t>
  </si>
  <si>
    <t>KI</t>
  </si>
  <si>
    <t>FKNI</t>
  </si>
  <si>
    <t>bírálók</t>
  </si>
  <si>
    <t>Ádámné Dr. Major Andrea</t>
  </si>
  <si>
    <t>Adonyi János</t>
  </si>
  <si>
    <t>Bánhidi Olivér</t>
  </si>
  <si>
    <t>Bárdos András</t>
  </si>
  <si>
    <t>Barkóczy Péter</t>
  </si>
  <si>
    <t>Baumli Péter</t>
  </si>
  <si>
    <t>Beke Dezső</t>
  </si>
  <si>
    <t>Benke Márton</t>
  </si>
  <si>
    <t>Bokányi Ljudmilla</t>
  </si>
  <si>
    <t>Czél Györgyné</t>
  </si>
  <si>
    <t>Dobó Zsolt</t>
  </si>
  <si>
    <t>Erdélyi János</t>
  </si>
  <si>
    <t>Farkas László</t>
  </si>
  <si>
    <t>Fejes Zsolt</t>
  </si>
  <si>
    <t>Fegyverneki György</t>
  </si>
  <si>
    <t>Fiser Béla</t>
  </si>
  <si>
    <t>Gácsi Zoltán</t>
  </si>
  <si>
    <t>Garami Attila</t>
  </si>
  <si>
    <t>Gergely Gréta</t>
  </si>
  <si>
    <t>Géber Róbert</t>
  </si>
  <si>
    <t>Hernádi Klára</t>
  </si>
  <si>
    <t>Kállay András</t>
  </si>
  <si>
    <t>Kaptay György</t>
  </si>
  <si>
    <t>Kékesi Tamás</t>
  </si>
  <si>
    <t>Kocserha István</t>
  </si>
  <si>
    <t>Kovács Sándor</t>
  </si>
  <si>
    <t>Kovács Helga</t>
  </si>
  <si>
    <t>Kristály Ferenc</t>
  </si>
  <si>
    <t>Lakatos János</t>
  </si>
  <si>
    <t>Lukács Pál</t>
  </si>
  <si>
    <t>Marossy Kálmán</t>
  </si>
  <si>
    <t>Mende Tamás</t>
  </si>
  <si>
    <t>Mertinger Valéria</t>
  </si>
  <si>
    <t>Mizsey Péter</t>
  </si>
  <si>
    <t>Molnár Dániel</t>
  </si>
  <si>
    <t>Mucsi Zoltán</t>
  </si>
  <si>
    <t>Muránszky Gábor</t>
  </si>
  <si>
    <t>Nagy Erzsébet</t>
  </si>
  <si>
    <t>Nagy Gábor</t>
  </si>
  <si>
    <t>Nagy Miklós</t>
  </si>
  <si>
    <t>Németh Zoltán</t>
  </si>
  <si>
    <t>Owen Michael</t>
  </si>
  <si>
    <t>Palotás Árpád Bence</t>
  </si>
  <si>
    <t>Póliska Csaba</t>
  </si>
  <si>
    <t>Rágyanszki Anita</t>
  </si>
  <si>
    <t>Roósz András</t>
  </si>
  <si>
    <t>Sidor Jurij</t>
  </si>
  <si>
    <t>Simon Andrea</t>
  </si>
  <si>
    <t>Sycheva Anna</t>
  </si>
  <si>
    <t>Szabó Tamás József</t>
  </si>
  <si>
    <t>Szabóné Kollar Mariann</t>
  </si>
  <si>
    <t>Szepesi Gábor</t>
  </si>
  <si>
    <t>Szőri Milán</t>
  </si>
  <si>
    <t>Szőri-Dorogházi Emma</t>
  </si>
  <si>
    <t>Szűcs Máté</t>
  </si>
  <si>
    <t>Tóth László</t>
  </si>
  <si>
    <t>Török Tamás</t>
  </si>
  <si>
    <t>Vanyorek László</t>
  </si>
  <si>
    <t>Váradi Csaba</t>
  </si>
  <si>
    <t>Varga László</t>
  </si>
  <si>
    <t>Veres Zsolt</t>
  </si>
  <si>
    <t>Viskolcz Béla</t>
  </si>
  <si>
    <t>Zsoldos Gabriella</t>
  </si>
  <si>
    <t xml:space="preserve">Témavezetők </t>
  </si>
  <si>
    <t>Dr. Bárdos András</t>
  </si>
  <si>
    <t>Dr. Barkóczy Péter</t>
  </si>
  <si>
    <t>Dr. Baumli Péter</t>
  </si>
  <si>
    <t>Dr. Benke Márton</t>
  </si>
  <si>
    <t>Dr. Dobó Zsolt</t>
  </si>
  <si>
    <t>Dr. Farkas László</t>
  </si>
  <si>
    <t>Dr. Fegyverneki György</t>
  </si>
  <si>
    <t>Dr. Fiser Béla</t>
  </si>
  <si>
    <t>Dr. Gácsi Zoltán</t>
  </si>
  <si>
    <t>Dr. Garami Attila</t>
  </si>
  <si>
    <t>Dr. Géber Róbert</t>
  </si>
  <si>
    <t>Dr. Gergely Gréta</t>
  </si>
  <si>
    <t>Dr. Hernádi Klára</t>
  </si>
  <si>
    <t>Dr. Kállay András Arnold</t>
  </si>
  <si>
    <t>Dr. Kaptay György</t>
  </si>
  <si>
    <t>Dr. Kékesi Tamás</t>
  </si>
  <si>
    <t>Dr. Kocserha István</t>
  </si>
  <si>
    <t>Dr. Kovács Helga</t>
  </si>
  <si>
    <t>Dr. Marossy Kálmán</t>
  </si>
  <si>
    <t>Dr. Mende Tamás</t>
  </si>
  <si>
    <t>Dr. Mertinger Valéria</t>
  </si>
  <si>
    <t>Dr. Michael Owen</t>
  </si>
  <si>
    <t>Dr. Mizsey Péter</t>
  </si>
  <si>
    <t>Dr. Molnár Dániel</t>
  </si>
  <si>
    <t>Dr. Muránszky Gábor</t>
  </si>
  <si>
    <t>Dr. Nagy Miklós</t>
  </si>
  <si>
    <t>Dr. Németh Zoltán</t>
  </si>
  <si>
    <t>Dr. Palotás Árpád Bence</t>
  </si>
  <si>
    <t>Dr. Póliska Csaba</t>
  </si>
  <si>
    <t>Dr. Simon Andrea</t>
  </si>
  <si>
    <t>Dr. Szabó Tamás József</t>
  </si>
  <si>
    <t>Dr. Szőri-Dorogházi Emma</t>
  </si>
  <si>
    <t>Dr. Szűcs Máté</t>
  </si>
  <si>
    <t>Dr. Tóth László</t>
  </si>
  <si>
    <t>Dr. Török Tamás</t>
  </si>
  <si>
    <t>Dr. Vanyorek László</t>
  </si>
  <si>
    <t>Dr. Váradi Csaba</t>
  </si>
  <si>
    <t>Dr. Varga László</t>
  </si>
  <si>
    <t>Dr. Veres Zsolt</t>
  </si>
  <si>
    <t>Dr. Viskolcz Béla</t>
  </si>
  <si>
    <t>Dr. Yoni Adonyi</t>
  </si>
  <si>
    <t xml:space="preserve">Publikációk </t>
  </si>
  <si>
    <t>megnevezés</t>
  </si>
  <si>
    <t>kredit</t>
  </si>
  <si>
    <t>nyelv</t>
  </si>
  <si>
    <t>magyar</t>
  </si>
  <si>
    <t>angol</t>
  </si>
  <si>
    <t>FELVÉTELI  PONTOZÓLAP</t>
  </si>
  <si>
    <t>Jelölt neve:</t>
  </si>
  <si>
    <t>Képzés:</t>
  </si>
  <si>
    <t>Témavezető:</t>
  </si>
  <si>
    <t>Társtémavezető:</t>
  </si>
  <si>
    <t>Téma címe:</t>
  </si>
  <si>
    <t>Tématerület:</t>
  </si>
  <si>
    <t>Intézet 1:</t>
  </si>
  <si>
    <t>Intézet 2:</t>
  </si>
  <si>
    <t>Egyetemi oklevél:</t>
  </si>
  <si>
    <t>Felvételi időpontja</t>
  </si>
  <si>
    <t xml:space="preserve">Képzés kezdete </t>
  </si>
  <si>
    <t>Passziv félévek:</t>
  </si>
  <si>
    <t>1. Tanulmányi munka értékelése (max. 30 pont)</t>
  </si>
  <si>
    <t>Érdemjegy</t>
  </si>
  <si>
    <t>Pont faktor</t>
  </si>
  <si>
    <t>MSc képzés</t>
  </si>
  <si>
    <t xml:space="preserve"> Diplomamunka osztályzat</t>
  </si>
  <si>
    <t xml:space="preserve"> Záróvizsga tárgyak átlaga</t>
  </si>
  <si>
    <t xml:space="preserve"> Összes tantágy kummulative átlag MSc, BSc</t>
  </si>
  <si>
    <t>Összesen:</t>
  </si>
  <si>
    <t>pont</t>
  </si>
  <si>
    <t>2. Tudományos-szakmai tevékenység értékelése (max 20 pont)</t>
  </si>
  <si>
    <t>2.1  TDK tevékenység</t>
  </si>
  <si>
    <t>Helyezés</t>
  </si>
  <si>
    <t>Pont faktorok</t>
  </si>
  <si>
    <t>I</t>
  </si>
  <si>
    <t>II</t>
  </si>
  <si>
    <t>III</t>
  </si>
  <si>
    <t>Különdíj</t>
  </si>
  <si>
    <t>Nem díj.</t>
  </si>
  <si>
    <t>különdíj</t>
  </si>
  <si>
    <t>Egyetemi</t>
  </si>
  <si>
    <t>Országos</t>
  </si>
  <si>
    <t>2.2  Demonstrátori megbízás: (max. 10)</t>
  </si>
  <si>
    <t>Félévek száma</t>
  </si>
  <si>
    <t>Pont</t>
  </si>
  <si>
    <t>2.3  Publikációs tevékenység</t>
  </si>
  <si>
    <t>Publikáció</t>
  </si>
  <si>
    <t>Darab</t>
  </si>
  <si>
    <t>Poszter</t>
  </si>
  <si>
    <t>magyar: 3, idegenny: 4</t>
  </si>
  <si>
    <t>Előadás magyar nyelven</t>
  </si>
  <si>
    <t>Előadás idegen nyelven</t>
  </si>
  <si>
    <t>Hazai konf. kiadvány cikk</t>
  </si>
  <si>
    <t>(min. 6 oldal)</t>
  </si>
  <si>
    <t>Hazai idegen ny. konf. Kiadvány</t>
  </si>
  <si>
    <t>Nemzetk. konf. kiadv. cikk</t>
  </si>
  <si>
    <t>Hazai folyóirat cikk</t>
  </si>
  <si>
    <t>Nemzetközi folyóirat cikk</t>
  </si>
  <si>
    <t>idegen nyelven, Q1: 40, Q2: 30, Q3: 20, Q1: 10, Q0: 6)</t>
  </si>
  <si>
    <t>Szabadalom</t>
  </si>
  <si>
    <t>benyújtott: 4, elfogadott 10</t>
  </si>
  <si>
    <t>3.  Nyelvvizsga (max.5 pont)</t>
  </si>
  <si>
    <t>Alap</t>
  </si>
  <si>
    <t xml:space="preserve">Közép B2 </t>
  </si>
  <si>
    <t>Felső</t>
  </si>
  <si>
    <t>További</t>
  </si>
  <si>
    <t>4.  A Felvételi Bizottság előtt megtartott idegen nyelvű előadás (max. 15 pont)</t>
  </si>
  <si>
    <t>Adott pontszám:</t>
  </si>
  <si>
    <t>5.  A beadott szakmai anyagok, a tervezett kutatási témáról szóló ppt előadás és az általános elbeszélgetés átfogó képe (max. 30 pont)</t>
  </si>
  <si>
    <t>Összes megszerzett pontszám (max. 100 pont)</t>
  </si>
  <si>
    <t>Szöveges kitöltés</t>
  </si>
  <si>
    <t>Legördülő menü</t>
  </si>
  <si>
    <t>Automata kitöltés</t>
  </si>
  <si>
    <t>ÁLTALÁNOS ADATOK</t>
  </si>
  <si>
    <t>Tanév</t>
  </si>
  <si>
    <t>Ősz/Tavasz</t>
  </si>
  <si>
    <t>Cím</t>
  </si>
  <si>
    <t>Tárgyjegyző</t>
  </si>
  <si>
    <t>Neptunkód</t>
  </si>
  <si>
    <t>KUTATÁSI TERV</t>
  </si>
  <si>
    <t>Kutatás</t>
  </si>
  <si>
    <t>Képzési és kutatási szakasz</t>
  </si>
  <si>
    <t>Kutatási és disszertációs szakasz</t>
  </si>
  <si>
    <t>PUBLIKÁCIÓS TERV</t>
  </si>
  <si>
    <t>Publikációk, konferenciaelőadások</t>
  </si>
  <si>
    <t>KÖLTSÉGTERV</t>
  </si>
  <si>
    <t>Teljesített vizsgák</t>
  </si>
  <si>
    <t>Félév</t>
  </si>
  <si>
    <t>Tantárgy kódja</t>
  </si>
  <si>
    <t>Tantárgy neve</t>
  </si>
  <si>
    <t>Kredit</t>
  </si>
  <si>
    <t>Összesen</t>
  </si>
  <si>
    <t>Kutatószeminárium címe</t>
  </si>
  <si>
    <t>Dátum</t>
  </si>
  <si>
    <t xml:space="preserve">Összesen: </t>
  </si>
  <si>
    <t>Tantárgy keretében végzett oktatási/konzultációs feladat</t>
  </si>
  <si>
    <t>óra/ félév</t>
  </si>
  <si>
    <t>IV</t>
  </si>
  <si>
    <t>V</t>
  </si>
  <si>
    <t>VI</t>
  </si>
  <si>
    <t>VII</t>
  </si>
  <si>
    <t>VIII</t>
  </si>
  <si>
    <t>Projekt megnevezése</t>
  </si>
  <si>
    <t>Publikáció típusa</t>
  </si>
  <si>
    <t>Szerzők</t>
  </si>
  <si>
    <t>Megjelenés/előadás helye</t>
  </si>
  <si>
    <t>Oldalszám</t>
  </si>
  <si>
    <t>Miskolci Egyetem</t>
  </si>
  <si>
    <t>Dátum:</t>
  </si>
  <si>
    <t>Hivatkozás hyperlink</t>
  </si>
  <si>
    <t>Mobilitás helyszine,  célja</t>
  </si>
  <si>
    <t>Időtartama</t>
  </si>
  <si>
    <t>OKTATÁS</t>
  </si>
  <si>
    <t>benyújtott szabadalom</t>
  </si>
  <si>
    <t>bejegyzett szabadalom</t>
  </si>
  <si>
    <t>KUTATÁS</t>
  </si>
  <si>
    <t>MOBILITÁS</t>
  </si>
  <si>
    <t>TANTÁRGY</t>
  </si>
  <si>
    <t>KUTATÓSZEMINÁRIUM</t>
  </si>
  <si>
    <t>PUBLIKÁCIÓ/SZABADALOM</t>
  </si>
  <si>
    <t>Felvételi időpontja:</t>
  </si>
  <si>
    <t>Képzés kezdete:</t>
  </si>
  <si>
    <t xml:space="preserve"> Címe</t>
  </si>
  <si>
    <t>Aláírás (PhD-hallg.)</t>
  </si>
  <si>
    <t>Aláírás (Tud. Vez.1)</t>
  </si>
  <si>
    <t>Aláírás (Tud. Vez.2)</t>
  </si>
  <si>
    <t>A beszámolót tartalmát ismerem és elfogadásra javaslom:</t>
  </si>
  <si>
    <t xml:space="preserve">Összesen </t>
  </si>
  <si>
    <t>KÉRELEM</t>
  </si>
  <si>
    <t>kérelem:</t>
  </si>
  <si>
    <t>Passzív félév</t>
  </si>
  <si>
    <t>Pótkutatószeminárium tartása</t>
  </si>
  <si>
    <t xml:space="preserve">Munkaterv módosítás (új Munkaterv csatolása szükséges) </t>
  </si>
  <si>
    <t>Témavezető személyének változtatása</t>
  </si>
  <si>
    <t>PhD téma változtatása (új Munkaterv csatolása szükséges)</t>
  </si>
  <si>
    <t>PhD bíráló bizottság változtatása (új bizottság csatolása szükséges)</t>
  </si>
  <si>
    <t>PhD tanulmányok megszűntetése</t>
  </si>
  <si>
    <t>belső/külső</t>
  </si>
  <si>
    <t>NÉV</t>
  </si>
  <si>
    <t xml:space="preserve"> BEOSZTÁS</t>
  </si>
  <si>
    <t>ELÉRHETŐSÉG</t>
  </si>
  <si>
    <t>Elnök (egyetemi tanár vagy professor emeritus, ME) - tag</t>
  </si>
  <si>
    <t>belső</t>
  </si>
  <si>
    <t>Pótelnök (egyetemi tanár vagy professor emeritus, ME) - tag/nem tag</t>
  </si>
  <si>
    <t>Titkár (doktori fokozattal rendelkező személy, ME) - tag</t>
  </si>
  <si>
    <t>Tagok (doktori fokozattal rendelkező személy, min. 1/3 külső, nem egyetemi alkalmazott)</t>
  </si>
  <si>
    <t>Bírálók  (doktori fokozattal rendelkező személy, egyikük megegyezik az előbírálóval)</t>
  </si>
  <si>
    <t>Előbírálók  (doktori fokozattal rendelkező személy, egyikük megmarad bírálónak, másikuk bizottsági tag lesz)</t>
  </si>
  <si>
    <t>8 fős bizottság esetén 3 fő külsős (37,5%)</t>
  </si>
  <si>
    <t>7 fős bizottság esetén 3 fő külsős (42,9%)</t>
  </si>
  <si>
    <t>6 fős bizottság esetén 2 fő külsős (33,3%)</t>
  </si>
  <si>
    <t xml:space="preserve">A pótelnöknek nem feltétlen kell tagnak lennie. Ha nem tag, akkor természetesen nem kell beleszámolni az összesítésbe. </t>
  </si>
  <si>
    <t>BÍRÁLÓ BIZOTTSÁG ÖSSZETÉTELE</t>
  </si>
  <si>
    <t>Titulus</t>
  </si>
  <si>
    <t>bizottrád</t>
  </si>
  <si>
    <t>titulus</t>
  </si>
  <si>
    <t>Prof.</t>
  </si>
  <si>
    <t>Dr.</t>
  </si>
  <si>
    <t>Dr. habil.</t>
  </si>
  <si>
    <t xml:space="preserve">affil. </t>
  </si>
  <si>
    <t>külsős</t>
  </si>
  <si>
    <t>belsős</t>
  </si>
  <si>
    <t>tag</t>
  </si>
  <si>
    <t>nem tag</t>
  </si>
  <si>
    <t>elnök:</t>
  </si>
  <si>
    <t>pótelnök:</t>
  </si>
  <si>
    <t>titkár:</t>
  </si>
  <si>
    <t>előbíráló 2</t>
  </si>
  <si>
    <t>bíráló 1</t>
  </si>
  <si>
    <t>bíráló 2</t>
  </si>
  <si>
    <t>INTÉZMÉNY</t>
  </si>
  <si>
    <t>Neptun kód:</t>
  </si>
  <si>
    <t xml:space="preserve">MTMT táblázat: </t>
  </si>
  <si>
    <t xml:space="preserve">hyperlink: </t>
  </si>
  <si>
    <t xml:space="preserve">Tantárgy 1: </t>
  </si>
  <si>
    <t xml:space="preserve">Tantárgy 2: </t>
  </si>
  <si>
    <t>Témavezetői ajánlás:</t>
  </si>
  <si>
    <t>Kutatási beszámoló/terv:</t>
  </si>
  <si>
    <t>A komplex vizsgával kapcsolatos témavezetői feladatokat ismerem, a hallgató jelentkezését támogatom.</t>
  </si>
  <si>
    <t>Disszertációs rész választott nyelve:</t>
  </si>
  <si>
    <t>komplex nyelv</t>
  </si>
  <si>
    <t xml:space="preserve">Angol nyelvű eljárás/kutatószeminárium </t>
  </si>
  <si>
    <t>Mobilitás helyszíne,  célja</t>
  </si>
  <si>
    <t>Félév száma:</t>
  </si>
  <si>
    <t xml:space="preserve">Tantárgy </t>
  </si>
  <si>
    <t>óra / félév</t>
  </si>
  <si>
    <t>Kutatás témája</t>
  </si>
  <si>
    <t>absolutorium</t>
  </si>
  <si>
    <t>ABSOLUTÓRIUM</t>
  </si>
  <si>
    <t>Surface technologies</t>
  </si>
  <si>
    <t>Chemical Metallurgy I.</t>
  </si>
  <si>
    <t>Chemical Metallurgy II.</t>
  </si>
  <si>
    <t>Kémiai metallurgia II.</t>
  </si>
  <si>
    <t>Processes of Metal Extraction and Refining</t>
  </si>
  <si>
    <t>Theoretical Fundamentals of Chemical Metallurgy</t>
  </si>
  <si>
    <t>MAKDKM1(L) 
MAKDKM1EN</t>
  </si>
  <si>
    <t>MAKDKM2(L)
MAKDKM2EN</t>
  </si>
  <si>
    <t>MAKDKM3(L)
MAKDKM3EN</t>
  </si>
  <si>
    <t>MAKDKM4(L)
MAKDKM4EN</t>
  </si>
  <si>
    <t>MAKDKM5(L)
MAKDKM5EN</t>
  </si>
  <si>
    <t>Theoretical basics and simulation of foundry processes</t>
  </si>
  <si>
    <t>MAKDÖN1(L) 
MAKDÖN1EN</t>
  </si>
  <si>
    <t>Art of Doing Science</t>
  </si>
  <si>
    <t>Bulk and Interfacial Equilibrium of Materials</t>
  </si>
  <si>
    <t>Nanotechnologies</t>
  </si>
  <si>
    <t>MAKDHN1(L)
MAKDHN1EN</t>
  </si>
  <si>
    <t>MAKDHN2(L)
MAKDHN2EN</t>
  </si>
  <si>
    <t>MAKDHN3(L)
MAKDHN3EN</t>
  </si>
  <si>
    <t>Theory of metal forming</t>
  </si>
  <si>
    <t>Hot forming</t>
  </si>
  <si>
    <t>Cold Metalforming Processes</t>
  </si>
  <si>
    <t>Materials behavior and modeling</t>
  </si>
  <si>
    <t>Dr. RUSINEK, Alexis</t>
  </si>
  <si>
    <t>MAKDFK1(L)  
MAKDFK1EN</t>
  </si>
  <si>
    <t>MAKDFK2(L)  
MAKDFK2EN</t>
  </si>
  <si>
    <t>MAKDFK3(L)  
MAKDFK3EN</t>
  </si>
  <si>
    <t>MAKDFK4(L)
MAKDFK4EN</t>
  </si>
  <si>
    <t>MAKDFK5EN  </t>
  </si>
  <si>
    <t>X-ray diffraction methods</t>
  </si>
  <si>
    <t>MAKDFH2(L)  
MAKDFH2EN</t>
  </si>
  <si>
    <t>Metal Matrix Composites</t>
  </si>
  <si>
    <t>MAKDFH3(L)  
MAKDFH3EN</t>
  </si>
  <si>
    <t>Solide State tansformation</t>
  </si>
  <si>
    <t>Dr. BENKE, Márton</t>
  </si>
  <si>
    <t>MAKDFH4(L)  
MAKDFH4EN</t>
  </si>
  <si>
    <t>Solidification</t>
  </si>
  <si>
    <t>Dr. VERES, Zsolt</t>
  </si>
  <si>
    <t>MAKDFH5(L)  
MAKDFH5EN</t>
  </si>
  <si>
    <t>MAKDFH6EN</t>
  </si>
  <si>
    <t>Non conventional computation in image analysis</t>
  </si>
  <si>
    <t>MAKDAI2(L)  
MAKDAI2EN</t>
  </si>
  <si>
    <t>Anisotropy examinations</t>
  </si>
  <si>
    <t>MAKDAI4(L)  
MAKDAI4EN</t>
  </si>
  <si>
    <t>Scientific database management</t>
  </si>
  <si>
    <t>MAKDAI5(L)  
MAKDAI5EN</t>
  </si>
  <si>
    <t>Artificial intelligence and material science application</t>
  </si>
  <si>
    <t>MAKDAI6(L)  
MAKDAI6EN</t>
  </si>
  <si>
    <t xml:space="preserve">Flight hardware materials </t>
  </si>
  <si>
    <t>Spring/Fall </t>
  </si>
  <si>
    <t>MAKDUT3
MAKDUT3EN</t>
  </si>
  <si>
    <t>Combustion Theory and Gasification Theory</t>
  </si>
  <si>
    <t>MAKDEN1(L)  
MAKDEN1EN</t>
  </si>
  <si>
    <t>Transport processes</t>
  </si>
  <si>
    <t>MAKDEN2(L)  
MAKDEN2EN</t>
  </si>
  <si>
    <t>Test methods for refractory materials</t>
  </si>
  <si>
    <t>MAKDEN3(L)  
MAKDEN3EN</t>
  </si>
  <si>
    <t>Mechanics and Processing of Ceramics</t>
  </si>
  <si>
    <t>MAKDKE1(L)
MAKDKE1EN</t>
  </si>
  <si>
    <t>Constructional materials, silicates and glasses</t>
  </si>
  <si>
    <t>MAKDKE2(L)
MAKDKE2EN</t>
  </si>
  <si>
    <t>Physics of Polymers</t>
  </si>
  <si>
    <t>MAKDPO1(L)  
MAKDPO1EN</t>
  </si>
  <si>
    <t>PVC materials</t>
  </si>
  <si>
    <t>PVC anyag-ismeret </t>
  </si>
  <si>
    <t>MAKDPO2(L)  
MAKDPO2EN</t>
  </si>
  <si>
    <t>Rheology of Polymers</t>
  </si>
  <si>
    <t>MAKDPO3(L)  
MAKDPO3EN</t>
  </si>
  <si>
    <t>Introduction to the Chemistry of Polymers</t>
  </si>
  <si>
    <t>MAKDPO4(L)  
MAKDPO4EN</t>
  </si>
  <si>
    <t>Plastics Processing Technology</t>
  </si>
  <si>
    <t>MAKDPO5(L)  
MAKDPO5EN</t>
  </si>
  <si>
    <t>Sorption and catalysis</t>
  </si>
  <si>
    <t>MAKDKF2(L) 
MAKDKF2EN </t>
  </si>
  <si>
    <t>Application of Theoretical Chemistry Methods for Industrial Processes</t>
  </si>
  <si>
    <t>MAKDKF4(L)  
MAKDKF4EN</t>
  </si>
  <si>
    <t>Data Analysis</t>
  </si>
  <si>
    <t>MAKDKF5(L)  
MAKDKF5EN</t>
  </si>
  <si>
    <t>Selected topics of petrochemical and organic chemical technologies</t>
  </si>
  <si>
    <t>Válogatott fejezetek a szerves kémiai technológiákból  </t>
  </si>
  <si>
    <t>MAKDKF6(L)
MAKDKF6EN  </t>
  </si>
  <si>
    <t>Molecular Engineering</t>
  </si>
  <si>
    <t>MAKDKF7EN</t>
  </si>
  <si>
    <t>Practical ab initio calculations</t>
  </si>
  <si>
    <t xml:space="preserve">Ab initio számítások alkalmazásai </t>
  </si>
  <si>
    <t>MAKDKF8
MAKDKF8EN</t>
  </si>
  <si>
    <t>félév tárgy</t>
  </si>
  <si>
    <t xml:space="preserve"> Kerpely Antal Anyagtudományok és -technológiák Doktori Iskola PhD képzésére jelentkezők értékelésére</t>
  </si>
  <si>
    <t>Kerpely Antal Anyagtudományok és -technológiák Doktori Iskola</t>
  </si>
  <si>
    <t>előbíráló 1</t>
  </si>
  <si>
    <t>KOMPLEX VIZSGA ADATAI</t>
  </si>
  <si>
    <t>Q1-s folyóiratcikk</t>
  </si>
  <si>
    <t>Q2-s folyóiratcikk</t>
  </si>
  <si>
    <t>Q3-s folyóiratcikk</t>
  </si>
  <si>
    <t>Q4-s folyóiratcikk</t>
  </si>
  <si>
    <t>idegennyelvű, lektorált folyóiratcikk</t>
  </si>
  <si>
    <t>magyar konf.kiadvány, magyar nyelvű cikk</t>
  </si>
  <si>
    <t>Almanach kiadvány</t>
  </si>
  <si>
    <t>magyar folyóiratban lektorált  cikk</t>
  </si>
  <si>
    <t>nemzetközi konf. kiadvány, idegen nyelvű cikk</t>
  </si>
  <si>
    <t>magyar konf.kiadvány, idegen nyelvű cikk</t>
  </si>
  <si>
    <t>nemzetközi konf. szóbeli/poszter  előadás</t>
  </si>
  <si>
    <t>magyar konf. szóbeli/poszter előadás</t>
  </si>
  <si>
    <t/>
  </si>
  <si>
    <t>Dr. KAPTAY, György</t>
  </si>
  <si>
    <t>Dr. Bárczy Pál</t>
  </si>
  <si>
    <t>Dr. Belina Károly</t>
  </si>
  <si>
    <t>Dr. Budai István</t>
  </si>
  <si>
    <t>Dr. Búza Gábor</t>
  </si>
  <si>
    <t>Dr. Czél György</t>
  </si>
  <si>
    <t>Dr. Czél Györgyné</t>
  </si>
  <si>
    <t>Dr. Deák Csaba</t>
  </si>
  <si>
    <t>Dr Diószegi Attila</t>
  </si>
  <si>
    <t>Dr. Dúl Jenő</t>
  </si>
  <si>
    <t>Dr. Erdélyi János</t>
  </si>
  <si>
    <t>Dr Fejes Zsolt</t>
  </si>
  <si>
    <t>Dr. Kissné Svéda Mária</t>
  </si>
  <si>
    <t>Dr. Kovács Ervin</t>
  </si>
  <si>
    <t>Dr. Kovács Sándor</t>
  </si>
  <si>
    <t>Dr. Kristály Ferenc</t>
  </si>
  <si>
    <t>Dr. Mikó Tamás</t>
  </si>
  <si>
    <t>Dr. Mucsi Zoltán</t>
  </si>
  <si>
    <t>Dr. Nagy Erzsébet</t>
  </si>
  <si>
    <t>Dr. Nagy Gábor</t>
  </si>
  <si>
    <t>Dr. Oláh Csaba</t>
  </si>
  <si>
    <t>Dr. Owen Michael</t>
  </si>
  <si>
    <t>Szabóné Dr. Kollár Mariann</t>
  </si>
  <si>
    <t>Dr. Szőri Milán</t>
  </si>
  <si>
    <t>Dr. Török Béla</t>
  </si>
  <si>
    <t>Dr. Trampus Péter</t>
  </si>
  <si>
    <t>Anyag, eszköz, publikációs, konferenciarészvételek, becsült HUF</t>
  </si>
  <si>
    <t xml:space="preserve">Tárgya: </t>
  </si>
  <si>
    <t>Indoklás:</t>
  </si>
  <si>
    <t>A beszámoló tartalmát ismerem és elfogadásra javaslom:</t>
  </si>
  <si>
    <t>Témavezető aláírása:</t>
  </si>
  <si>
    <t>Társtémavezető aláírása:</t>
  </si>
  <si>
    <t>PhD hallgató aláírása:</t>
  </si>
  <si>
    <t>Felelősségem tudatában kijelentem, hogy az MTMT-ben a nevem alatt szereplő publikációim bibliográfiai adatai a valóságnak teljes körűen megfelelnek.</t>
  </si>
  <si>
    <t>Bíráló:</t>
  </si>
  <si>
    <t>Tűzálló anyagok vizsgálati módszerei</t>
  </si>
  <si>
    <t>Dr. SZŰCS, Máté</t>
  </si>
  <si>
    <t>Dr. KOCSERHA, István</t>
  </si>
  <si>
    <t>Dr. BUZA, Gábor</t>
  </si>
  <si>
    <t>Dr. habil. Antoine GUITTON</t>
  </si>
  <si>
    <t>Dr. TÓTH S. László</t>
  </si>
  <si>
    <t>Kissné Dr. SVÉDA, Mária </t>
  </si>
  <si>
    <t xml:space="preserve">Adatelemzés és vizualizáció Pythonnal </t>
  </si>
  <si>
    <t>Dr. GARAMI Attila</t>
  </si>
  <si>
    <t>Data Analysis and visualisation with Python</t>
  </si>
  <si>
    <t>MAKDAI7(L)  MAKDAI7EN</t>
  </si>
  <si>
    <t>Diffraction for Materials Science &amp; Engineering</t>
  </si>
  <si>
    <t>Diffrakció az Anyagtudományban és Anyagtechnológiában</t>
  </si>
  <si>
    <t>Dr. UNGÁR, Tamás</t>
  </si>
  <si>
    <t>MAKDFH7(L)  MAKDFH7EN</t>
  </si>
  <si>
    <t>Vizsga időpontja</t>
  </si>
  <si>
    <t xml:space="preserve">Szabadon választott? </t>
  </si>
  <si>
    <t>Sorszám</t>
  </si>
  <si>
    <t xml:space="preserve">Én, ….... </t>
  </si>
  <si>
    <t>NEPTUN-ból igazolás hiperlink</t>
  </si>
  <si>
    <t xml:space="preserve">Szerződés hiperlink hivatkozás </t>
  </si>
  <si>
    <t xml:space="preserve">Beszámoló dokumentum hiperlink hivatkozás </t>
  </si>
  <si>
    <t>Dr. Szabó Gábor</t>
  </si>
  <si>
    <t>Dr. Lukács János</t>
  </si>
  <si>
    <t>2028/2029</t>
  </si>
  <si>
    <t>2029/2030</t>
  </si>
  <si>
    <t>kutatási együttműködésért</t>
  </si>
  <si>
    <t>TANTÁRGYAK (4 kötelezően választott + 2 kötelező tárgy)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</si>
</sst>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theme="1"/>
      <name val="Cambria"/>
      <family val="1"/>
      <charset val="238"/>
    </font>
    <font>
      <sz val="10"/>
      <color rgb="FF000000"/>
      <name val="Cambria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0"/>
      <color theme="1"/>
      <name val="Cambria"/>
      <family val="1"/>
      <charset val="238"/>
      <scheme val="major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name val="Arial"/>
      <family val="2"/>
      <charset val="238"/>
    </font>
    <font>
      <sz val="10"/>
      <name val="Calibri"/>
      <family val="2"/>
      <charset val="238"/>
      <scheme val="minor"/>
    </font>
    <font>
      <sz val="10"/>
      <color rgb="FF00B050"/>
      <name val="Times New Roman"/>
      <family val="1"/>
      <charset val="238"/>
    </font>
    <font>
      <b/>
      <sz val="10"/>
      <name val="Calibri"/>
      <family val="2"/>
      <charset val="238"/>
      <scheme val="minor"/>
    </font>
    <font>
      <sz val="10"/>
      <color theme="0"/>
      <name val="Calibri"/>
      <family val="2"/>
      <charset val="238"/>
      <scheme val="minor"/>
    </font>
    <font>
      <b/>
      <sz val="10"/>
      <color indexed="10"/>
      <name val="Calibri"/>
      <family val="2"/>
      <charset val="238"/>
      <scheme val="minor"/>
    </font>
    <font>
      <sz val="10"/>
      <color indexed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sz val="10"/>
      <color rgb="FF00B05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color indexed="55"/>
      <name val="Calibri"/>
      <family val="2"/>
      <charset val="238"/>
      <scheme val="minor"/>
    </font>
    <font>
      <b/>
      <u/>
      <sz val="14"/>
      <name val="Calibri"/>
      <family val="2"/>
      <charset val="238"/>
      <scheme val="minor"/>
    </font>
    <font>
      <b/>
      <u/>
      <sz val="14"/>
      <color rgb="FFFF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trike/>
      <sz val="12"/>
      <name val="Calibri"/>
      <family val="2"/>
      <charset val="238"/>
      <scheme val="minor"/>
    </font>
    <font>
      <sz val="11"/>
      <color theme="1"/>
      <name val="Aptos"/>
      <family val="2"/>
    </font>
  </fonts>
  <fills count="1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10" fillId="0" borderId="0"/>
  </cellStyleXfs>
  <cellXfs count="293">
    <xf numFmtId="0" fontId="0" fillId="0" borderId="0" xfId="0"/>
    <xf numFmtId="0" fontId="0" fillId="2" borderId="10" xfId="0" applyFill="1" applyBorder="1" applyAlignment="1">
      <alignment horizontal="center" vertical="center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Protection="1"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10" fillId="0" borderId="0" xfId="4"/>
    <xf numFmtId="2" fontId="1" fillId="0" borderId="0" xfId="4" applyNumberFormat="1" applyFont="1"/>
    <xf numFmtId="0" fontId="1" fillId="0" borderId="0" xfId="4" applyFont="1"/>
    <xf numFmtId="0" fontId="14" fillId="0" borderId="0" xfId="4" applyFont="1" applyAlignment="1">
      <alignment horizontal="center"/>
    </xf>
    <xf numFmtId="2" fontId="14" fillId="0" borderId="0" xfId="4" applyNumberFormat="1" applyFont="1"/>
    <xf numFmtId="2" fontId="15" fillId="0" borderId="0" xfId="4" applyNumberFormat="1" applyFont="1"/>
    <xf numFmtId="0" fontId="9" fillId="7" borderId="0" xfId="3"/>
    <xf numFmtId="0" fontId="14" fillId="0" borderId="0" xfId="4" applyFont="1"/>
    <xf numFmtId="0" fontId="14" fillId="0" borderId="2" xfId="4" applyFont="1" applyBorder="1" applyAlignment="1">
      <alignment horizontal="center"/>
    </xf>
    <xf numFmtId="0" fontId="14" fillId="0" borderId="0" xfId="4" quotePrefix="1" applyFont="1" applyAlignment="1">
      <alignment horizontal="center"/>
    </xf>
    <xf numFmtId="0" fontId="14" fillId="0" borderId="15" xfId="4" applyFont="1" applyBorder="1" applyAlignment="1">
      <alignment horizontal="center" vertical="center" wrapText="1"/>
    </xf>
    <xf numFmtId="0" fontId="17" fillId="8" borderId="2" xfId="4" quotePrefix="1" applyFont="1" applyFill="1" applyBorder="1" applyAlignment="1">
      <alignment horizontal="center"/>
    </xf>
    <xf numFmtId="0" fontId="10" fillId="0" borderId="16" xfId="4" applyBorder="1" applyAlignment="1">
      <alignment horizontal="center" vertical="center" wrapText="1"/>
    </xf>
    <xf numFmtId="0" fontId="17" fillId="8" borderId="15" xfId="4" quotePrefix="1" applyFont="1" applyFill="1" applyBorder="1" applyAlignment="1">
      <alignment horizontal="center"/>
    </xf>
    <xf numFmtId="0" fontId="18" fillId="0" borderId="0" xfId="4" applyFont="1"/>
    <xf numFmtId="0" fontId="14" fillId="0" borderId="0" xfId="4" applyFont="1" applyAlignment="1">
      <alignment horizontal="left"/>
    </xf>
    <xf numFmtId="0" fontId="14" fillId="0" borderId="0" xfId="4" applyFont="1" applyAlignment="1">
      <alignment horizontal="right"/>
    </xf>
    <xf numFmtId="0" fontId="19" fillId="0" borderId="0" xfId="4" applyFont="1"/>
    <xf numFmtId="0" fontId="16" fillId="0" borderId="14" xfId="4" applyFont="1" applyBorder="1"/>
    <xf numFmtId="2" fontId="20" fillId="9" borderId="21" xfId="4" applyNumberFormat="1" applyFont="1" applyFill="1" applyBorder="1" applyAlignment="1">
      <alignment horizontal="center"/>
    </xf>
    <xf numFmtId="0" fontId="16" fillId="9" borderId="13" xfId="4" applyFont="1" applyFill="1" applyBorder="1"/>
    <xf numFmtId="2" fontId="21" fillId="0" borderId="0" xfId="4" applyNumberFormat="1" applyFont="1"/>
    <xf numFmtId="2" fontId="2" fillId="0" borderId="0" xfId="4" applyNumberFormat="1" applyFont="1"/>
    <xf numFmtId="0" fontId="14" fillId="0" borderId="1" xfId="4" applyFont="1" applyBorder="1" applyAlignment="1">
      <alignment horizontal="center"/>
    </xf>
    <xf numFmtId="0" fontId="14" fillId="0" borderId="2" xfId="4" applyFont="1" applyBorder="1"/>
    <xf numFmtId="0" fontId="14" fillId="0" borderId="22" xfId="4" applyFont="1" applyBorder="1" applyAlignment="1">
      <alignment horizontal="center"/>
    </xf>
    <xf numFmtId="0" fontId="17" fillId="8" borderId="2" xfId="4" applyFont="1" applyFill="1" applyBorder="1" applyAlignment="1">
      <alignment horizontal="center"/>
    </xf>
    <xf numFmtId="0" fontId="17" fillId="8" borderId="15" xfId="4" applyFont="1" applyFill="1" applyBorder="1" applyAlignment="1">
      <alignment horizontal="center"/>
    </xf>
    <xf numFmtId="0" fontId="16" fillId="0" borderId="0" xfId="4" applyFont="1" applyAlignment="1">
      <alignment horizontal="right"/>
    </xf>
    <xf numFmtId="0" fontId="14" fillId="9" borderId="0" xfId="4" applyFont="1" applyFill="1" applyAlignment="1">
      <alignment horizontal="center"/>
    </xf>
    <xf numFmtId="0" fontId="14" fillId="9" borderId="0" xfId="4" applyFont="1" applyFill="1"/>
    <xf numFmtId="0" fontId="20" fillId="0" borderId="0" xfId="4" applyFont="1"/>
    <xf numFmtId="0" fontId="23" fillId="0" borderId="0" xfId="4" applyFont="1" applyAlignment="1">
      <alignment wrapText="1"/>
    </xf>
    <xf numFmtId="0" fontId="14" fillId="0" borderId="0" xfId="4" applyFont="1" applyAlignment="1">
      <alignment horizontal="left" wrapText="1"/>
    </xf>
    <xf numFmtId="0" fontId="16" fillId="0" borderId="8" xfId="4" applyFont="1" applyBorder="1"/>
    <xf numFmtId="2" fontId="24" fillId="9" borderId="14" xfId="4" applyNumberFormat="1" applyFont="1" applyFill="1" applyBorder="1" applyAlignment="1">
      <alignment horizontal="center"/>
    </xf>
    <xf numFmtId="0" fontId="14" fillId="0" borderId="2" xfId="4" applyFont="1" applyBorder="1" applyAlignment="1">
      <alignment horizontal="center" wrapText="1"/>
    </xf>
    <xf numFmtId="0" fontId="15" fillId="0" borderId="0" xfId="4" applyFont="1"/>
    <xf numFmtId="0" fontId="16" fillId="0" borderId="8" xfId="4" applyFont="1" applyBorder="1" applyAlignment="1">
      <alignment horizontal="right"/>
    </xf>
    <xf numFmtId="0" fontId="25" fillId="0" borderId="0" xfId="4" applyFont="1" applyAlignment="1">
      <alignment horizontal="center"/>
    </xf>
    <xf numFmtId="2" fontId="27" fillId="11" borderId="2" xfId="4" applyNumberFormat="1" applyFont="1" applyFill="1" applyBorder="1" applyAlignment="1">
      <alignment horizontal="center"/>
    </xf>
    <xf numFmtId="0" fontId="28" fillId="9" borderId="13" xfId="4" applyFont="1" applyFill="1" applyBorder="1"/>
    <xf numFmtId="0" fontId="1" fillId="0" borderId="0" xfId="4" applyFont="1" applyAlignment="1">
      <alignment horizontal="center"/>
    </xf>
    <xf numFmtId="0" fontId="0" fillId="12" borderId="0" xfId="0" applyFill="1"/>
    <xf numFmtId="0" fontId="0" fillId="0" borderId="0" xfId="0" applyAlignment="1">
      <alignment horizontal="center" vertical="center" wrapText="1"/>
    </xf>
    <xf numFmtId="0" fontId="31" fillId="0" borderId="0" xfId="0" applyFont="1" applyAlignment="1">
      <alignment vertical="center"/>
    </xf>
    <xf numFmtId="0" fontId="30" fillId="0" borderId="0" xfId="0" applyFont="1" applyAlignment="1">
      <alignment horizontal="left" vertical="center"/>
    </xf>
    <xf numFmtId="0" fontId="12" fillId="3" borderId="0" xfId="0" applyFont="1" applyFill="1" applyAlignment="1">
      <alignment vertical="center"/>
    </xf>
    <xf numFmtId="0" fontId="30" fillId="0" borderId="0" xfId="0" applyFont="1" applyAlignment="1">
      <alignment vertical="center"/>
    </xf>
    <xf numFmtId="0" fontId="30" fillId="3" borderId="0" xfId="0" applyFont="1" applyFill="1" applyAlignment="1">
      <alignment vertical="center"/>
    </xf>
    <xf numFmtId="0" fontId="0" fillId="5" borderId="0" xfId="0" applyFill="1"/>
    <xf numFmtId="0" fontId="0" fillId="0" borderId="0" xfId="0" applyAlignment="1">
      <alignment horizontal="center" vertical="center"/>
    </xf>
    <xf numFmtId="0" fontId="10" fillId="0" borderId="0" xfId="4" applyAlignment="1">
      <alignment horizontal="left"/>
    </xf>
    <xf numFmtId="0" fontId="4" fillId="0" borderId="0" xfId="0" applyFont="1" applyAlignment="1" applyProtection="1">
      <alignment horizontal="left" vertical="center"/>
      <protection locked="0"/>
    </xf>
    <xf numFmtId="0" fontId="0" fillId="0" borderId="2" xfId="0" applyBorder="1"/>
    <xf numFmtId="0" fontId="0" fillId="0" borderId="0" xfId="0" applyAlignment="1">
      <alignment horizontal="left" vertical="center"/>
    </xf>
    <xf numFmtId="0" fontId="14" fillId="13" borderId="2" xfId="4" applyFont="1" applyFill="1" applyBorder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14" borderId="2" xfId="0" applyFill="1" applyBorder="1" applyAlignment="1">
      <alignment horizontal="center" vertical="center" wrapText="1"/>
    </xf>
    <xf numFmtId="0" fontId="0" fillId="13" borderId="2" xfId="0" applyFill="1" applyBorder="1" applyAlignment="1">
      <alignment horizontal="center" vertical="center" wrapText="1"/>
    </xf>
    <xf numFmtId="0" fontId="0" fillId="12" borderId="2" xfId="0" applyFill="1" applyBorder="1" applyAlignment="1">
      <alignment horizontal="center" vertical="center"/>
    </xf>
    <xf numFmtId="0" fontId="14" fillId="14" borderId="2" xfId="4" applyFont="1" applyFill="1" applyBorder="1" applyAlignment="1">
      <alignment horizontal="left" wrapText="1"/>
    </xf>
    <xf numFmtId="0" fontId="14" fillId="14" borderId="22" xfId="4" applyFont="1" applyFill="1" applyBorder="1" applyAlignment="1">
      <alignment horizontal="left" wrapText="1"/>
    </xf>
    <xf numFmtId="0" fontId="14" fillId="14" borderId="15" xfId="4" applyFont="1" applyFill="1" applyBorder="1" applyAlignment="1">
      <alignment horizontal="left" wrapText="1"/>
    </xf>
    <xf numFmtId="0" fontId="14" fillId="14" borderId="2" xfId="4" applyFont="1" applyFill="1" applyBorder="1"/>
    <xf numFmtId="0" fontId="14" fillId="14" borderId="2" xfId="4" applyFont="1" applyFill="1" applyBorder="1" applyAlignment="1">
      <alignment horizontal="center"/>
    </xf>
    <xf numFmtId="2" fontId="14" fillId="14" borderId="15" xfId="4" applyNumberFormat="1" applyFont="1" applyFill="1" applyBorder="1" applyAlignment="1">
      <alignment horizontal="center"/>
    </xf>
    <xf numFmtId="0" fontId="14" fillId="14" borderId="1" xfId="4" applyFont="1" applyFill="1" applyBorder="1" applyAlignment="1">
      <alignment horizontal="center"/>
    </xf>
    <xf numFmtId="0" fontId="14" fillId="14" borderId="17" xfId="4" applyFont="1" applyFill="1" applyBorder="1" applyAlignment="1">
      <alignment horizontal="center"/>
    </xf>
    <xf numFmtId="0" fontId="0" fillId="2" borderId="25" xfId="0" applyFill="1" applyBorder="1" applyAlignment="1">
      <alignment horizontal="center" vertical="center"/>
    </xf>
    <xf numFmtId="0" fontId="0" fillId="12" borderId="9" xfId="0" applyFill="1" applyBorder="1" applyAlignment="1">
      <alignment horizontal="center" vertical="center"/>
    </xf>
    <xf numFmtId="0" fontId="0" fillId="12" borderId="12" xfId="0" applyFill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14" fontId="0" fillId="0" borderId="26" xfId="0" applyNumberFormat="1" applyBorder="1" applyAlignment="1">
      <alignment horizontal="center" vertical="center"/>
    </xf>
    <xf numFmtId="14" fontId="0" fillId="0" borderId="11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9" borderId="0" xfId="0" applyFill="1" applyAlignment="1">
      <alignment horizontal="center"/>
    </xf>
    <xf numFmtId="0" fontId="0" fillId="12" borderId="27" xfId="0" applyFill="1" applyBorder="1" applyAlignment="1">
      <alignment horizontal="center" vertical="center"/>
    </xf>
    <xf numFmtId="0" fontId="0" fillId="13" borderId="28" xfId="0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13" borderId="2" xfId="0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14" fillId="12" borderId="2" xfId="0" applyFont="1" applyFill="1" applyBorder="1" applyAlignment="1">
      <alignment horizontal="center" vertical="center" wrapText="1"/>
    </xf>
    <xf numFmtId="0" fontId="14" fillId="12" borderId="2" xfId="0" applyFont="1" applyFill="1" applyBorder="1" applyAlignment="1">
      <alignment horizontal="left" vertical="center" wrapText="1"/>
    </xf>
    <xf numFmtId="0" fontId="14" fillId="14" borderId="2" xfId="0" applyFont="1" applyFill="1" applyBorder="1" applyAlignment="1">
      <alignment horizontal="center"/>
    </xf>
    <xf numFmtId="0" fontId="0" fillId="14" borderId="2" xfId="0" applyFill="1" applyBorder="1"/>
    <xf numFmtId="0" fontId="14" fillId="13" borderId="2" xfId="0" applyFont="1" applyFill="1" applyBorder="1" applyAlignment="1">
      <alignment horizontal="center"/>
    </xf>
    <xf numFmtId="0" fontId="14" fillId="14" borderId="2" xfId="0" applyFont="1" applyFill="1" applyBorder="1" applyAlignment="1">
      <alignment horizontal="left" vertical="center"/>
    </xf>
    <xf numFmtId="0" fontId="14" fillId="13" borderId="2" xfId="0" applyFont="1" applyFill="1" applyBorder="1"/>
    <xf numFmtId="14" fontId="14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14" fillId="9" borderId="2" xfId="0" applyFont="1" applyFill="1" applyBorder="1" applyAlignment="1">
      <alignment horizontal="center"/>
    </xf>
    <xf numFmtId="0" fontId="0" fillId="9" borderId="0" xfId="0" applyFill="1" applyAlignment="1">
      <alignment horizontal="right"/>
    </xf>
    <xf numFmtId="0" fontId="0" fillId="13" borderId="0" xfId="0" applyFill="1" applyAlignment="1">
      <alignment horizontal="center" vertical="center"/>
    </xf>
    <xf numFmtId="0" fontId="0" fillId="12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13" borderId="1" xfId="0" applyFill="1" applyBorder="1" applyAlignment="1">
      <alignment horizontal="center" vertical="center" wrapText="1"/>
    </xf>
    <xf numFmtId="0" fontId="14" fillId="0" borderId="3" xfId="4" applyFont="1" applyBorder="1"/>
    <xf numFmtId="0" fontId="14" fillId="13" borderId="1" xfId="4" applyFont="1" applyFill="1" applyBorder="1" applyAlignment="1">
      <alignment horizontal="left"/>
    </xf>
    <xf numFmtId="0" fontId="14" fillId="13" borderId="3" xfId="4" applyFont="1" applyFill="1" applyBorder="1" applyAlignment="1">
      <alignment horizontal="left"/>
    </xf>
    <xf numFmtId="0" fontId="14" fillId="13" borderId="3" xfId="4" applyFont="1" applyFill="1" applyBorder="1"/>
    <xf numFmtId="0" fontId="14" fillId="13" borderId="3" xfId="4" applyFont="1" applyFill="1" applyBorder="1" applyAlignment="1">
      <alignment horizontal="left" wrapText="1"/>
    </xf>
    <xf numFmtId="0" fontId="10" fillId="13" borderId="3" xfId="4" applyFill="1" applyBorder="1" applyAlignment="1">
      <alignment horizontal="left"/>
    </xf>
    <xf numFmtId="0" fontId="14" fillId="13" borderId="22" xfId="4" applyFont="1" applyFill="1" applyBorder="1" applyAlignment="1">
      <alignment horizontal="left"/>
    </xf>
    <xf numFmtId="0" fontId="14" fillId="13" borderId="4" xfId="4" applyFont="1" applyFill="1" applyBorder="1"/>
    <xf numFmtId="0" fontId="14" fillId="0" borderId="4" xfId="4" applyFont="1" applyBorder="1"/>
    <xf numFmtId="0" fontId="14" fillId="13" borderId="17" xfId="4" applyFont="1" applyFill="1" applyBorder="1" applyAlignment="1">
      <alignment horizontal="left"/>
    </xf>
    <xf numFmtId="0" fontId="36" fillId="0" borderId="0" xfId="4" applyFont="1" applyAlignment="1">
      <alignment horizontal="left"/>
    </xf>
    <xf numFmtId="0" fontId="36" fillId="0" borderId="0" xfId="4" applyFont="1"/>
    <xf numFmtId="0" fontId="36" fillId="0" borderId="0" xfId="0" applyFont="1"/>
    <xf numFmtId="0" fontId="36" fillId="0" borderId="0" xfId="0" applyFont="1" applyAlignment="1">
      <alignment vertical="center"/>
    </xf>
    <xf numFmtId="0" fontId="36" fillId="0" borderId="0" xfId="0" applyFont="1" applyAlignment="1">
      <alignment horizontal="center" vertical="center" wrapText="1"/>
    </xf>
    <xf numFmtId="0" fontId="36" fillId="5" borderId="0" xfId="0" applyFont="1" applyFill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6" fillId="5" borderId="0" xfId="0" applyFont="1" applyFill="1" applyAlignment="1">
      <alignment horizontal="center"/>
    </xf>
    <xf numFmtId="0" fontId="36" fillId="0" borderId="0" xfId="0" applyFont="1" applyAlignment="1">
      <alignment horizontal="right"/>
    </xf>
    <xf numFmtId="0" fontId="0" fillId="0" borderId="0" xfId="0" applyAlignment="1">
      <alignment horizontal="right"/>
    </xf>
    <xf numFmtId="0" fontId="36" fillId="0" borderId="0" xfId="0" applyFont="1" applyAlignment="1">
      <alignment horizontal="left" vertical="center"/>
    </xf>
    <xf numFmtId="1" fontId="36" fillId="0" borderId="0" xfId="0" applyNumberFormat="1" applyFont="1" applyAlignment="1">
      <alignment horizontal="center"/>
    </xf>
    <xf numFmtId="0" fontId="36" fillId="9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36" fillId="5" borderId="0" xfId="0" applyFont="1" applyFill="1"/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0" fillId="2" borderId="2" xfId="0" applyFill="1" applyBorder="1" applyAlignment="1">
      <alignment horizontal="center" vertical="center" wrapText="1"/>
    </xf>
    <xf numFmtId="14" fontId="5" fillId="0" borderId="2" xfId="1" applyNumberFormat="1" applyFill="1" applyBorder="1" applyAlignment="1">
      <alignment horizontal="center" vertical="center" wrapText="1"/>
    </xf>
    <xf numFmtId="0" fontId="5" fillId="0" borderId="2" xfId="1" applyFill="1" applyBorder="1" applyAlignment="1">
      <alignment horizontal="center" vertical="center" wrapText="1"/>
    </xf>
    <xf numFmtId="0" fontId="36" fillId="12" borderId="2" xfId="0" applyFont="1" applyFill="1" applyBorder="1" applyAlignment="1">
      <alignment horizontal="left" vertical="center" wrapText="1"/>
    </xf>
    <xf numFmtId="0" fontId="36" fillId="12" borderId="2" xfId="0" applyFont="1" applyFill="1" applyBorder="1" applyAlignment="1">
      <alignment horizontal="center" vertical="center" wrapText="1"/>
    </xf>
    <xf numFmtId="0" fontId="36" fillId="2" borderId="2" xfId="0" applyFont="1" applyFill="1" applyBorder="1" applyAlignment="1">
      <alignment horizontal="left" vertical="center" wrapText="1"/>
    </xf>
    <xf numFmtId="0" fontId="36" fillId="0" borderId="2" xfId="0" applyFont="1" applyBorder="1" applyAlignment="1">
      <alignment horizontal="center" vertical="center" wrapText="1"/>
    </xf>
    <xf numFmtId="49" fontId="36" fillId="0" borderId="2" xfId="0" applyNumberFormat="1" applyFont="1" applyBorder="1" applyAlignment="1">
      <alignment horizontal="center" vertical="center" wrapText="1"/>
    </xf>
    <xf numFmtId="14" fontId="36" fillId="0" borderId="2" xfId="0" applyNumberFormat="1" applyFont="1" applyBorder="1" applyAlignment="1">
      <alignment horizontal="center" vertical="center" wrapText="1"/>
    </xf>
    <xf numFmtId="1" fontId="36" fillId="13" borderId="2" xfId="0" applyNumberFormat="1" applyFont="1" applyFill="1" applyBorder="1" applyAlignment="1">
      <alignment horizontal="center" vertical="center" wrapText="1"/>
    </xf>
    <xf numFmtId="0" fontId="36" fillId="9" borderId="0" xfId="0" applyFont="1" applyFill="1" applyAlignment="1">
      <alignment horizontal="right"/>
    </xf>
    <xf numFmtId="1" fontId="36" fillId="9" borderId="0" xfId="0" applyNumberFormat="1" applyFont="1" applyFill="1" applyAlignment="1">
      <alignment horizontal="center"/>
    </xf>
    <xf numFmtId="0" fontId="37" fillId="12" borderId="0" xfId="0" applyFont="1" applyFill="1" applyAlignment="1">
      <alignment horizontal="right"/>
    </xf>
    <xf numFmtId="0" fontId="37" fillId="9" borderId="0" xfId="0" applyFont="1" applyFill="1" applyAlignment="1">
      <alignment horizontal="center"/>
    </xf>
    <xf numFmtId="0" fontId="14" fillId="13" borderId="19" xfId="4" applyFont="1" applyFill="1" applyBorder="1" applyAlignment="1">
      <alignment horizontal="left"/>
    </xf>
    <xf numFmtId="0" fontId="38" fillId="0" borderId="0" xfId="0" applyFont="1"/>
    <xf numFmtId="0" fontId="34" fillId="0" borderId="0" xfId="0" applyFont="1" applyAlignment="1">
      <alignment wrapText="1"/>
    </xf>
    <xf numFmtId="0" fontId="0" fillId="14" borderId="15" xfId="0" applyFill="1" applyBorder="1" applyAlignment="1">
      <alignment horizontal="left" vertical="center"/>
    </xf>
    <xf numFmtId="0" fontId="14" fillId="0" borderId="5" xfId="4" applyFont="1" applyBorder="1"/>
    <xf numFmtId="0" fontId="36" fillId="0" borderId="2" xfId="0" applyFont="1" applyBorder="1" applyAlignment="1">
      <alignment horizontal="left" vertical="center"/>
    </xf>
    <xf numFmtId="0" fontId="36" fillId="0" borderId="19" xfId="0" applyFont="1" applyBorder="1" applyAlignment="1">
      <alignment horizontal="left" vertical="center"/>
    </xf>
    <xf numFmtId="0" fontId="36" fillId="0" borderId="1" xfId="0" applyFont="1" applyBorder="1" applyAlignment="1">
      <alignment horizontal="left" vertical="center"/>
    </xf>
    <xf numFmtId="0" fontId="36" fillId="0" borderId="0" xfId="0" applyFont="1" applyAlignment="1">
      <alignment horizontal="left" vertical="center" wrapText="1"/>
    </xf>
    <xf numFmtId="0" fontId="36" fillId="15" borderId="0" xfId="4" applyFont="1" applyFill="1" applyAlignment="1">
      <alignment horizontal="left"/>
    </xf>
    <xf numFmtId="0" fontId="14" fillId="0" borderId="2" xfId="4" applyFont="1" applyBorder="1" applyAlignment="1">
      <alignment horizontal="left"/>
    </xf>
    <xf numFmtId="0" fontId="36" fillId="0" borderId="0" xfId="0" applyFont="1" applyAlignment="1">
      <alignment horizontal="left" vertical="top"/>
    </xf>
    <xf numFmtId="0" fontId="36" fillId="0" borderId="0" xfId="0" applyFont="1" applyAlignment="1">
      <alignment horizontal="left"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36" fillId="5" borderId="0" xfId="0" applyFont="1" applyFill="1" applyAlignment="1">
      <alignment horizontal="left" vertical="top" wrapText="1"/>
    </xf>
    <xf numFmtId="0" fontId="36" fillId="5" borderId="0" xfId="0" applyFont="1" applyFill="1" applyAlignment="1">
      <alignment horizontal="left" vertical="top"/>
    </xf>
    <xf numFmtId="0" fontId="0" fillId="5" borderId="0" xfId="0" applyFill="1" applyAlignment="1">
      <alignment horizontal="left" vertical="top"/>
    </xf>
    <xf numFmtId="0" fontId="36" fillId="5" borderId="0" xfId="0" applyFont="1" applyFill="1" applyAlignment="1">
      <alignment horizontal="left"/>
    </xf>
    <xf numFmtId="0" fontId="12" fillId="0" borderId="0" xfId="0" applyFont="1" applyAlignment="1">
      <alignment horizontal="left" vertical="center"/>
    </xf>
    <xf numFmtId="0" fontId="12" fillId="14" borderId="0" xfId="0" applyFont="1" applyFill="1" applyAlignment="1">
      <alignment horizontal="left" vertical="center"/>
    </xf>
    <xf numFmtId="0" fontId="12" fillId="14" borderId="0" xfId="0" applyFont="1" applyFill="1" applyAlignment="1">
      <alignment horizontal="left" vertical="center" wrapText="1"/>
    </xf>
    <xf numFmtId="0" fontId="39" fillId="14" borderId="0" xfId="0" applyFont="1" applyFill="1" applyAlignment="1">
      <alignment horizontal="left" vertical="center" wrapText="1"/>
    </xf>
    <xf numFmtId="0" fontId="0" fillId="12" borderId="2" xfId="0" applyFill="1" applyBorder="1" applyAlignment="1">
      <alignment vertical="center"/>
    </xf>
    <xf numFmtId="14" fontId="29" fillId="14" borderId="2" xfId="4" applyNumberFormat="1" applyFont="1" applyFill="1" applyBorder="1"/>
    <xf numFmtId="14" fontId="14" fillId="14" borderId="2" xfId="4" applyNumberFormat="1" applyFont="1" applyFill="1" applyBorder="1"/>
    <xf numFmtId="14" fontId="14" fillId="13" borderId="2" xfId="4" applyNumberFormat="1" applyFont="1" applyFill="1" applyBorder="1" applyAlignment="1">
      <alignment horizontal="left"/>
    </xf>
    <xf numFmtId="14" fontId="36" fillId="0" borderId="0" xfId="4" applyNumberFormat="1" applyFont="1" applyAlignment="1">
      <alignment horizontal="left"/>
    </xf>
    <xf numFmtId="0" fontId="36" fillId="13" borderId="2" xfId="4" applyFont="1" applyFill="1" applyBorder="1" applyAlignment="1">
      <alignment horizontal="left"/>
    </xf>
    <xf numFmtId="0" fontId="36" fillId="13" borderId="2" xfId="4" applyFont="1" applyFill="1" applyBorder="1"/>
    <xf numFmtId="14" fontId="36" fillId="13" borderId="2" xfId="4" applyNumberFormat="1" applyFont="1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22" xfId="0" applyBorder="1" applyAlignment="1">
      <alignment horizontal="center" vertical="center"/>
    </xf>
    <xf numFmtId="0" fontId="36" fillId="0" borderId="0" xfId="0" applyFont="1" applyAlignment="1">
      <alignment horizontal="right" vertical="top" wrapText="1"/>
    </xf>
    <xf numFmtId="0" fontId="36" fillId="9" borderId="0" xfId="0" applyFont="1" applyFill="1" applyAlignment="1">
      <alignment horizontal="center" vertical="center" wrapText="1"/>
    </xf>
    <xf numFmtId="14" fontId="14" fillId="13" borderId="15" xfId="4" applyNumberFormat="1" applyFont="1" applyFill="1" applyBorder="1" applyAlignment="1">
      <alignment horizontal="left"/>
    </xf>
    <xf numFmtId="0" fontId="36" fillId="5" borderId="2" xfId="0" applyFont="1" applyFill="1" applyBorder="1" applyAlignment="1">
      <alignment horizontal="left" vertical="center"/>
    </xf>
    <xf numFmtId="0" fontId="0" fillId="0" borderId="16" xfId="0" applyBorder="1" applyAlignment="1">
      <alignment horizontal="center" vertical="center"/>
    </xf>
    <xf numFmtId="0" fontId="0" fillId="0" borderId="0" xfId="0" applyAlignment="1">
      <alignment horizontal="center" vertical="top"/>
    </xf>
    <xf numFmtId="1" fontId="0" fillId="0" borderId="2" xfId="0" applyNumberFormat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14" fontId="36" fillId="0" borderId="20" xfId="4" applyNumberFormat="1" applyFont="1" applyBorder="1" applyAlignment="1">
      <alignment horizontal="left"/>
    </xf>
    <xf numFmtId="14" fontId="36" fillId="13" borderId="1" xfId="4" applyNumberFormat="1" applyFont="1" applyFill="1" applyBorder="1" applyAlignment="1">
      <alignment horizontal="left"/>
    </xf>
    <xf numFmtId="0" fontId="36" fillId="0" borderId="23" xfId="4" applyFont="1" applyBorder="1"/>
    <xf numFmtId="14" fontId="36" fillId="13" borderId="4" xfId="4" applyNumberFormat="1" applyFont="1" applyFill="1" applyBorder="1" applyAlignment="1">
      <alignment horizontal="left"/>
    </xf>
    <xf numFmtId="0" fontId="36" fillId="13" borderId="0" xfId="4" applyFont="1" applyFill="1" applyAlignment="1">
      <alignment horizontal="left"/>
    </xf>
    <xf numFmtId="0" fontId="0" fillId="9" borderId="2" xfId="0" applyFill="1" applyBorder="1" applyAlignment="1">
      <alignment horizontal="right" vertical="top"/>
    </xf>
    <xf numFmtId="0" fontId="36" fillId="5" borderId="0" xfId="0" applyFont="1" applyFill="1" applyAlignment="1">
      <alignment horizontal="right"/>
    </xf>
    <xf numFmtId="0" fontId="0" fillId="0" borderId="0" xfId="0" applyAlignment="1">
      <alignment horizontal="left" vertical="center" wrapText="1"/>
    </xf>
    <xf numFmtId="0" fontId="0" fillId="14" borderId="0" xfId="0" applyFill="1" applyAlignment="1">
      <alignment horizontal="left" vertical="center" wrapText="1"/>
    </xf>
    <xf numFmtId="0" fontId="33" fillId="14" borderId="0" xfId="0" applyFont="1" applyFill="1" applyAlignment="1">
      <alignment horizontal="left" vertical="center" wrapText="1"/>
    </xf>
    <xf numFmtId="0" fontId="0" fillId="14" borderId="0" xfId="0" applyFill="1" applyAlignment="1">
      <alignment horizontal="left" vertical="center"/>
    </xf>
    <xf numFmtId="0" fontId="40" fillId="14" borderId="0" xfId="0" applyFont="1" applyFill="1" applyAlignment="1">
      <alignment horizontal="left" vertical="center"/>
    </xf>
    <xf numFmtId="0" fontId="14" fillId="0" borderId="2" xfId="4" applyFont="1" applyBorder="1"/>
    <xf numFmtId="0" fontId="10" fillId="0" borderId="2" xfId="4" applyBorder="1"/>
    <xf numFmtId="0" fontId="14" fillId="0" borderId="1" xfId="4" applyFont="1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14" fillId="14" borderId="1" xfId="4" applyFont="1" applyFill="1" applyBorder="1" applyAlignment="1">
      <alignment horizontal="left"/>
    </xf>
    <xf numFmtId="0" fontId="0" fillId="0" borderId="3" xfId="0" applyBorder="1"/>
    <xf numFmtId="0" fontId="0" fillId="0" borderId="4" xfId="0" applyBorder="1"/>
    <xf numFmtId="0" fontId="26" fillId="0" borderId="0" xfId="4" applyFont="1" applyAlignment="1">
      <alignment horizontal="center"/>
    </xf>
    <xf numFmtId="0" fontId="26" fillId="0" borderId="24" xfId="4" applyFont="1" applyBorder="1" applyAlignment="1">
      <alignment horizontal="center"/>
    </xf>
    <xf numFmtId="0" fontId="9" fillId="7" borderId="0" xfId="3" applyAlignment="1"/>
    <xf numFmtId="0" fontId="10" fillId="0" borderId="0" xfId="4"/>
    <xf numFmtId="0" fontId="14" fillId="0" borderId="1" xfId="4" applyFont="1" applyBorder="1" applyAlignment="1">
      <alignment horizontal="center"/>
    </xf>
    <xf numFmtId="0" fontId="22" fillId="0" borderId="3" xfId="4" applyFont="1" applyBorder="1" applyAlignment="1">
      <alignment horizontal="center"/>
    </xf>
    <xf numFmtId="0" fontId="22" fillId="0" borderId="4" xfId="4" applyFont="1" applyBorder="1" applyAlignment="1">
      <alignment horizontal="center"/>
    </xf>
    <xf numFmtId="0" fontId="1" fillId="0" borderId="1" xfId="4" applyFont="1" applyBorder="1"/>
    <xf numFmtId="0" fontId="10" fillId="0" borderId="4" xfId="4" applyBorder="1"/>
    <xf numFmtId="0" fontId="14" fillId="0" borderId="5" xfId="4" applyFont="1" applyBorder="1" applyAlignment="1">
      <alignment horizontal="center"/>
    </xf>
    <xf numFmtId="0" fontId="10" fillId="0" borderId="5" xfId="4" applyBorder="1" applyAlignment="1">
      <alignment horizontal="center"/>
    </xf>
    <xf numFmtId="0" fontId="10" fillId="0" borderId="6" xfId="4" applyBorder="1" applyAlignment="1">
      <alignment horizontal="center"/>
    </xf>
    <xf numFmtId="0" fontId="14" fillId="0" borderId="2" xfId="4" applyFont="1" applyBorder="1" applyAlignment="1">
      <alignment horizontal="left"/>
    </xf>
    <xf numFmtId="0" fontId="10" fillId="0" borderId="2" xfId="4" applyBorder="1" applyAlignment="1">
      <alignment horizontal="left"/>
    </xf>
    <xf numFmtId="0" fontId="14" fillId="2" borderId="2" xfId="4" applyFont="1" applyFill="1" applyBorder="1" applyAlignment="1">
      <alignment horizontal="center"/>
    </xf>
    <xf numFmtId="0" fontId="10" fillId="2" borderId="2" xfId="4" applyFill="1" applyBorder="1"/>
    <xf numFmtId="0" fontId="14" fillId="0" borderId="1" xfId="4" applyFont="1" applyBorder="1" applyAlignment="1">
      <alignment horizontal="left"/>
    </xf>
    <xf numFmtId="0" fontId="14" fillId="0" borderId="3" xfId="4" applyFont="1" applyBorder="1" applyAlignment="1">
      <alignment horizontal="left"/>
    </xf>
    <xf numFmtId="0" fontId="14" fillId="0" borderId="4" xfId="4" applyFont="1" applyBorder="1" applyAlignment="1">
      <alignment horizontal="left"/>
    </xf>
    <xf numFmtId="0" fontId="14" fillId="0" borderId="15" xfId="4" applyFont="1" applyBorder="1" applyAlignment="1">
      <alignment horizontal="left" vertical="center"/>
    </xf>
    <xf numFmtId="0" fontId="10" fillId="0" borderId="15" xfId="4" applyBorder="1" applyAlignment="1">
      <alignment horizontal="left" vertical="center"/>
    </xf>
    <xf numFmtId="0" fontId="14" fillId="0" borderId="23" xfId="4" applyFont="1" applyBorder="1" applyAlignment="1">
      <alignment horizontal="center" wrapText="1"/>
    </xf>
    <xf numFmtId="0" fontId="14" fillId="0" borderId="0" xfId="4" applyFont="1" applyAlignment="1">
      <alignment horizontal="center" wrapText="1"/>
    </xf>
    <xf numFmtId="0" fontId="11" fillId="0" borderId="0" xfId="4" applyFont="1" applyAlignment="1">
      <alignment horizontal="center" vertical="center"/>
    </xf>
    <xf numFmtId="0" fontId="12" fillId="0" borderId="0" xfId="4" applyFont="1" applyAlignment="1">
      <alignment horizontal="center" vertical="center"/>
    </xf>
    <xf numFmtId="0" fontId="13" fillId="0" borderId="0" xfId="4" applyFont="1"/>
    <xf numFmtId="0" fontId="14" fillId="0" borderId="0" xfId="4" applyFont="1" applyAlignment="1">
      <alignment horizontal="center"/>
    </xf>
    <xf numFmtId="0" fontId="9" fillId="10" borderId="0" xfId="2" applyFill="1" applyAlignment="1"/>
    <xf numFmtId="0" fontId="10" fillId="10" borderId="0" xfId="4" applyFill="1"/>
    <xf numFmtId="0" fontId="10" fillId="0" borderId="4" xfId="4" applyBorder="1" applyAlignment="1">
      <alignment horizontal="left"/>
    </xf>
    <xf numFmtId="0" fontId="14" fillId="0" borderId="17" xfId="4" applyFont="1" applyBorder="1" applyAlignment="1">
      <alignment horizontal="left" wrapText="1"/>
    </xf>
    <xf numFmtId="0" fontId="10" fillId="0" borderId="20" xfId="4" applyBorder="1" applyAlignment="1">
      <alignment horizontal="left"/>
    </xf>
    <xf numFmtId="0" fontId="10" fillId="0" borderId="18" xfId="4" applyBorder="1" applyAlignment="1">
      <alignment horizontal="left"/>
    </xf>
    <xf numFmtId="0" fontId="14" fillId="0" borderId="1" xfId="4" applyFont="1" applyBorder="1" applyAlignment="1">
      <alignment horizontal="center" vertical="center" wrapText="1"/>
    </xf>
    <xf numFmtId="0" fontId="10" fillId="0" borderId="3" xfId="4" applyBorder="1"/>
    <xf numFmtId="0" fontId="22" fillId="0" borderId="3" xfId="4" applyFont="1" applyBorder="1"/>
    <xf numFmtId="0" fontId="22" fillId="0" borderId="4" xfId="4" applyFont="1" applyBorder="1"/>
    <xf numFmtId="0" fontId="14" fillId="0" borderId="22" xfId="4" applyFont="1" applyBorder="1" applyAlignment="1">
      <alignment horizontal="center"/>
    </xf>
    <xf numFmtId="0" fontId="10" fillId="0" borderId="22" xfId="4" applyBorder="1"/>
    <xf numFmtId="0" fontId="14" fillId="13" borderId="1" xfId="4" applyFont="1" applyFill="1" applyBorder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0" fillId="12" borderId="3" xfId="0" applyFill="1" applyBorder="1" applyAlignment="1">
      <alignment horizontal="center" vertical="center"/>
    </xf>
    <xf numFmtId="0" fontId="0" fillId="12" borderId="4" xfId="0" applyFill="1" applyBorder="1" applyAlignment="1">
      <alignment horizontal="center" vertical="center"/>
    </xf>
    <xf numFmtId="0" fontId="0" fillId="14" borderId="2" xfId="0" applyFill="1" applyBorder="1" applyAlignment="1">
      <alignment horizontal="left" vertical="center"/>
    </xf>
    <xf numFmtId="0" fontId="0" fillId="5" borderId="1" xfId="0" applyFill="1" applyBorder="1" applyAlignment="1">
      <alignment horizontal="center"/>
    </xf>
    <xf numFmtId="0" fontId="0" fillId="5" borderId="3" xfId="0" applyFill="1" applyBorder="1"/>
    <xf numFmtId="0" fontId="0" fillId="5" borderId="4" xfId="0" applyFill="1" applyBorder="1"/>
    <xf numFmtId="0" fontId="34" fillId="12" borderId="0" xfId="0" applyFont="1" applyFill="1" applyAlignment="1">
      <alignment horizontal="center"/>
    </xf>
    <xf numFmtId="0" fontId="35" fillId="0" borderId="0" xfId="0" applyFont="1" applyAlignment="1">
      <alignment horizontal="center"/>
    </xf>
    <xf numFmtId="0" fontId="0" fillId="1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6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5" borderId="0" xfId="0" applyFill="1" applyAlignment="1">
      <alignment horizontal="center"/>
    </xf>
    <xf numFmtId="0" fontId="0" fillId="0" borderId="0" xfId="0"/>
    <xf numFmtId="0" fontId="3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6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13" borderId="1" xfId="0" applyFill="1" applyBorder="1" applyAlignment="1">
      <alignment horizontal="left" vertical="center"/>
    </xf>
    <xf numFmtId="0" fontId="0" fillId="13" borderId="4" xfId="0" applyFill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14" borderId="1" xfId="0" applyFill="1" applyBorder="1" applyAlignment="1">
      <alignment horizontal="left" vertical="center"/>
    </xf>
    <xf numFmtId="0" fontId="0" fillId="14" borderId="4" xfId="0" applyFill="1" applyBorder="1" applyAlignment="1">
      <alignment vertical="center"/>
    </xf>
    <xf numFmtId="0" fontId="0" fillId="12" borderId="20" xfId="0" applyFill="1" applyBorder="1" applyAlignment="1">
      <alignment horizontal="center" vertical="center"/>
    </xf>
    <xf numFmtId="0" fontId="34" fillId="0" borderId="0" xfId="0" applyFont="1" applyAlignment="1">
      <alignment wrapText="1"/>
    </xf>
    <xf numFmtId="0" fontId="36" fillId="13" borderId="2" xfId="4" applyFont="1" applyFill="1" applyBorder="1" applyAlignment="1">
      <alignment horizontal="left"/>
    </xf>
    <xf numFmtId="0" fontId="0" fillId="0" borderId="2" xfId="0" applyBorder="1"/>
    <xf numFmtId="14" fontId="36" fillId="13" borderId="2" xfId="4" applyNumberFormat="1" applyFont="1" applyFill="1" applyBorder="1" applyAlignment="1">
      <alignment horizontal="left"/>
    </xf>
    <xf numFmtId="0" fontId="0" fillId="0" borderId="2" xfId="0" applyBorder="1" applyAlignment="1">
      <alignment horizontal="left"/>
    </xf>
  </cellXfs>
  <cellStyles count="5">
    <cellStyle name="Hivatkozás" xfId="1" builtinId="8"/>
    <cellStyle name="Jelölőszín 1" xfId="2" builtinId="29"/>
    <cellStyle name="Jelölőszín 2" xfId="3" builtinId="33"/>
    <cellStyle name="Normál" xfId="0" builtinId="0"/>
    <cellStyle name="Normál 2" xfId="4" xr:uid="{F3422C83-6E0E-4958-A06C-64CF44C3956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169334</xdr:colOff>
      <xdr:row>0</xdr:row>
      <xdr:rowOff>42333</xdr:rowOff>
    </xdr:from>
    <xdr:to>
      <xdr:col>3</xdr:col>
      <xdr:colOff>1999192</xdr:colOff>
      <xdr:row>2</xdr:row>
      <xdr:rowOff>62315</xdr:rowOff>
    </xdr:to>
    <xdr:pic>
      <xdr:nvPicPr>
        <xdr:cNvPr id="2" name="Kép 1" descr="A képen szöveg, rajztábla látható&#10;&#10;Automatikusan generált leírás">
          <a:extLst>
            <a:ext uri="{FF2B5EF4-FFF2-40B4-BE49-F238E27FC236}">
              <a16:creationId xmlns:a16="http://schemas.microsoft.com/office/drawing/2014/main" id="{BB1AC0B9-C0D1-47BC-BB83-B8231861BE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6031"/>
        <a:stretch/>
      </xdr:blipFill>
      <xdr:spPr bwMode="auto">
        <a:xfrm>
          <a:off x="3016251" y="42333"/>
          <a:ext cx="1829858" cy="591482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114300</xdr:colOff>
      <xdr:row>0</xdr:row>
      <xdr:rowOff>44450</xdr:rowOff>
    </xdr:from>
    <xdr:to>
      <xdr:col>6</xdr:col>
      <xdr:colOff>681990</xdr:colOff>
      <xdr:row>2</xdr:row>
      <xdr:rowOff>128126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A1613E20-2CCD-41D2-B738-6931781492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1908" y="44450"/>
          <a:ext cx="3405780" cy="6271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539750</xdr:colOff>
      <xdr:row>0</xdr:row>
      <xdr:rowOff>0</xdr:rowOff>
    </xdr:from>
    <xdr:to>
      <xdr:col>4</xdr:col>
      <xdr:colOff>73024</xdr:colOff>
      <xdr:row>2</xdr:row>
      <xdr:rowOff>19982</xdr:rowOff>
    </xdr:to>
    <xdr:pic>
      <xdr:nvPicPr>
        <xdr:cNvPr id="2" name="Kép 1" descr="A képen szöveg, rajztábla látható&#10;&#10;Automatikusan generált leírás">
          <a:extLst>
            <a:ext uri="{FF2B5EF4-FFF2-40B4-BE49-F238E27FC236}">
              <a16:creationId xmlns:a16="http://schemas.microsoft.com/office/drawing/2014/main" id="{0872213F-D539-4561-B734-E6C87A32A1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6031"/>
        <a:stretch/>
      </xdr:blipFill>
      <xdr:spPr bwMode="auto">
        <a:xfrm>
          <a:off x="3507237" y="0"/>
          <a:ext cx="1914165" cy="56344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114300</xdr:colOff>
      <xdr:row>0</xdr:row>
      <xdr:rowOff>44450</xdr:rowOff>
    </xdr:from>
    <xdr:to>
      <xdr:col>6</xdr:col>
      <xdr:colOff>681990</xdr:colOff>
      <xdr:row>2</xdr:row>
      <xdr:rowOff>128126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DB5F2F33-1AAA-49C5-80D4-74D0ED7A2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2677" y="44450"/>
          <a:ext cx="3405781" cy="62714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539750</xdr:colOff>
      <xdr:row>0</xdr:row>
      <xdr:rowOff>0</xdr:rowOff>
    </xdr:from>
    <xdr:to>
      <xdr:col>4</xdr:col>
      <xdr:colOff>73026</xdr:colOff>
      <xdr:row>2</xdr:row>
      <xdr:rowOff>19982</xdr:rowOff>
    </xdr:to>
    <xdr:pic>
      <xdr:nvPicPr>
        <xdr:cNvPr id="2" name="Kép 1" descr="A képen szöveg, rajztábla látható&#10;&#10;Automatikusan generált leírás">
          <a:extLst>
            <a:ext uri="{FF2B5EF4-FFF2-40B4-BE49-F238E27FC236}">
              <a16:creationId xmlns:a16="http://schemas.microsoft.com/office/drawing/2014/main" id="{D43C8623-A679-4653-AEBA-9D5C612FA8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6031"/>
        <a:stretch/>
      </xdr:blipFill>
      <xdr:spPr bwMode="auto">
        <a:xfrm>
          <a:off x="3507237" y="0"/>
          <a:ext cx="1914165" cy="56344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114300</xdr:colOff>
      <xdr:row>0</xdr:row>
      <xdr:rowOff>44450</xdr:rowOff>
    </xdr:from>
    <xdr:to>
      <xdr:col>6</xdr:col>
      <xdr:colOff>701158</xdr:colOff>
      <xdr:row>2</xdr:row>
      <xdr:rowOff>128126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6F1E6CBF-7705-4F7E-B5ED-1901EF4424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2677" y="44450"/>
          <a:ext cx="3405781" cy="62714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539750</xdr:colOff>
      <xdr:row>0</xdr:row>
      <xdr:rowOff>0</xdr:rowOff>
    </xdr:from>
    <xdr:to>
      <xdr:col>5</xdr:col>
      <xdr:colOff>303064</xdr:colOff>
      <xdr:row>2</xdr:row>
      <xdr:rowOff>19982</xdr:rowOff>
    </xdr:to>
    <xdr:pic>
      <xdr:nvPicPr>
        <xdr:cNvPr id="2" name="Kép 1" descr="A képen szöveg, rajztábla látható&#10;&#10;Automatikusan generált leírás">
          <a:extLst>
            <a:ext uri="{FF2B5EF4-FFF2-40B4-BE49-F238E27FC236}">
              <a16:creationId xmlns:a16="http://schemas.microsoft.com/office/drawing/2014/main" id="{2733EE3F-BBDE-4AF6-B70B-014126F79F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6031"/>
        <a:stretch/>
      </xdr:blipFill>
      <xdr:spPr bwMode="auto">
        <a:xfrm>
          <a:off x="3507237" y="0"/>
          <a:ext cx="1914165" cy="56344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114300</xdr:colOff>
      <xdr:row>0</xdr:row>
      <xdr:rowOff>44450</xdr:rowOff>
    </xdr:from>
    <xdr:to>
      <xdr:col>7</xdr:col>
      <xdr:colOff>1247498</xdr:colOff>
      <xdr:row>2</xdr:row>
      <xdr:rowOff>128126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416E8AFC-C04E-4EA8-AE19-3E25060BFA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2677" y="44450"/>
          <a:ext cx="3405781" cy="627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68429-1445-40EA-AE89-CB85AD0EFDEE}">
  <sheetPr codeName="Munka1">
    <tabColor rgb="FFC00000"/>
  </sheetPr>
  <dimension ref="A1:V60"/>
  <sheetViews>
    <sheetView zoomScale="105" zoomScaleNormal="100" workbookViewId="0">
      <selection activeCell="D6" sqref="D6"/>
    </sheetView>
  </sheetViews>
  <sheetFormatPr defaultColWidth="9.140625" defaultRowHeight="12.75" x14ac:dyDescent="0.2"/>
  <cols>
    <col min="1" max="1" width="9.140625" style="13"/>
    <col min="2" max="2" width="8.140625" style="13" customWidth="1"/>
    <col min="3" max="3" width="23.42578125" style="13" customWidth="1"/>
    <col min="4" max="4" width="11.140625" style="13" customWidth="1"/>
    <col min="5" max="5" width="14.5703125" style="13" customWidth="1"/>
    <col min="6" max="6" width="9.140625" style="13" customWidth="1"/>
    <col min="7" max="7" width="9.5703125" style="13" customWidth="1"/>
    <col min="8" max="9" width="9.140625" style="13" customWidth="1"/>
    <col min="10" max="10" width="9.85546875" style="13" customWidth="1"/>
    <col min="11" max="11" width="9.5703125" style="8" customWidth="1"/>
    <col min="12" max="12" width="9.140625" style="7"/>
    <col min="13" max="13" width="10" style="7" bestFit="1" customWidth="1"/>
    <col min="14" max="17" width="9.140625" style="7"/>
    <col min="18" max="21" width="9.140625" style="8"/>
    <col min="22" max="22" width="21.140625" style="48" customWidth="1"/>
    <col min="23" max="16384" width="9.140625" style="8"/>
  </cols>
  <sheetData>
    <row r="1" spans="1:14" ht="27" customHeight="1" x14ac:dyDescent="0.2">
      <c r="A1" s="234" t="s">
        <v>245</v>
      </c>
      <c r="B1" s="234"/>
      <c r="C1" s="234"/>
      <c r="D1" s="234"/>
      <c r="E1" s="234"/>
      <c r="F1" s="234"/>
      <c r="G1" s="234"/>
      <c r="H1" s="234"/>
      <c r="I1" s="234"/>
      <c r="J1" s="214"/>
      <c r="K1" s="214"/>
    </row>
    <row r="2" spans="1:14" ht="28.5" customHeight="1" x14ac:dyDescent="0.2">
      <c r="A2" s="235" t="s">
        <v>513</v>
      </c>
      <c r="B2" s="235"/>
      <c r="C2" s="235"/>
      <c r="D2" s="235"/>
      <c r="E2" s="235"/>
      <c r="F2" s="235"/>
      <c r="G2" s="235"/>
      <c r="H2" s="235"/>
      <c r="I2" s="235"/>
      <c r="J2" s="236"/>
      <c r="K2" s="236"/>
    </row>
    <row r="3" spans="1:14" x14ac:dyDescent="0.2">
      <c r="A3" s="237"/>
      <c r="B3" s="237"/>
      <c r="C3" s="237"/>
      <c r="D3" s="237"/>
      <c r="E3" s="237"/>
      <c r="F3" s="237"/>
      <c r="G3" s="237"/>
      <c r="H3" s="237"/>
      <c r="I3" s="237"/>
      <c r="J3" s="214"/>
    </row>
    <row r="4" spans="1:14" ht="15" x14ac:dyDescent="0.25">
      <c r="A4" s="21" t="s">
        <v>246</v>
      </c>
      <c r="B4" s="21"/>
      <c r="C4" s="227"/>
      <c r="D4" s="209"/>
      <c r="E4" s="209"/>
      <c r="F4" s="209"/>
      <c r="G4" s="209"/>
      <c r="H4" s="209"/>
      <c r="I4" s="209"/>
      <c r="J4" s="209"/>
      <c r="K4" s="210"/>
      <c r="L4" s="10"/>
      <c r="M4" s="10"/>
      <c r="N4" s="10"/>
    </row>
    <row r="5" spans="1:14" x14ac:dyDescent="0.2">
      <c r="A5" s="21" t="s">
        <v>247</v>
      </c>
      <c r="B5" s="21"/>
      <c r="C5" s="68"/>
      <c r="F5" s="39"/>
      <c r="G5" s="21"/>
      <c r="H5" s="58"/>
      <c r="I5" s="58"/>
      <c r="J5" s="58"/>
      <c r="K5" s="6"/>
      <c r="L5" s="11"/>
    </row>
    <row r="6" spans="1:14" ht="13.7" customHeight="1" x14ac:dyDescent="0.2">
      <c r="A6" s="13" t="s">
        <v>248</v>
      </c>
      <c r="C6" s="69"/>
      <c r="F6" s="21"/>
      <c r="G6" s="21"/>
      <c r="H6" s="21"/>
      <c r="I6" s="21"/>
      <c r="J6" s="21"/>
      <c r="K6" s="21"/>
    </row>
    <row r="7" spans="1:14" x14ac:dyDescent="0.2">
      <c r="A7" s="21" t="s">
        <v>249</v>
      </c>
      <c r="B7" s="21"/>
      <c r="C7" s="70"/>
    </row>
    <row r="8" spans="1:14" ht="15" x14ac:dyDescent="0.25">
      <c r="A8" s="21" t="s">
        <v>250</v>
      </c>
      <c r="B8" s="21"/>
      <c r="C8" s="205"/>
      <c r="D8" s="206"/>
      <c r="E8" s="206"/>
      <c r="F8" s="206"/>
      <c r="G8" s="206"/>
      <c r="H8" s="206"/>
      <c r="I8" s="206"/>
      <c r="J8" s="206"/>
      <c r="K8" s="207"/>
    </row>
    <row r="9" spans="1:14" ht="15" x14ac:dyDescent="0.25">
      <c r="A9" s="21" t="s">
        <v>251</v>
      </c>
      <c r="B9" s="21"/>
      <c r="C9" s="208"/>
      <c r="D9" s="209"/>
      <c r="E9" s="210"/>
    </row>
    <row r="10" spans="1:14" x14ac:dyDescent="0.2">
      <c r="A10" s="21" t="s">
        <v>252</v>
      </c>
      <c r="B10" s="21"/>
      <c r="C10" s="69"/>
    </row>
    <row r="11" spans="1:14" x14ac:dyDescent="0.2">
      <c r="A11" s="21" t="s">
        <v>253</v>
      </c>
      <c r="B11" s="21"/>
      <c r="C11" s="69"/>
    </row>
    <row r="12" spans="1:14" x14ac:dyDescent="0.2">
      <c r="A12" s="21" t="s">
        <v>254</v>
      </c>
      <c r="B12" s="21"/>
      <c r="C12" s="30"/>
    </row>
    <row r="13" spans="1:14" x14ac:dyDescent="0.2">
      <c r="A13" s="21" t="s">
        <v>357</v>
      </c>
      <c r="B13" s="21"/>
      <c r="C13" s="174"/>
    </row>
    <row r="14" spans="1:14" x14ac:dyDescent="0.2">
      <c r="A14" s="21" t="s">
        <v>358</v>
      </c>
      <c r="B14" s="21"/>
      <c r="C14" s="175"/>
    </row>
    <row r="15" spans="1:14" x14ac:dyDescent="0.2">
      <c r="A15" s="21" t="s">
        <v>408</v>
      </c>
      <c r="B15" s="21"/>
      <c r="C15" s="71"/>
    </row>
    <row r="16" spans="1:14" x14ac:dyDescent="0.2">
      <c r="A16" s="21" t="s">
        <v>257</v>
      </c>
      <c r="B16" s="21"/>
      <c r="C16" s="71"/>
      <c r="D16" s="71"/>
      <c r="E16" s="71"/>
      <c r="F16" s="71"/>
      <c r="G16" s="71"/>
      <c r="H16" s="71"/>
      <c r="I16" s="71"/>
      <c r="J16" s="71"/>
    </row>
    <row r="17" spans="1:22" ht="15" x14ac:dyDescent="0.25">
      <c r="A17" s="213" t="s">
        <v>258</v>
      </c>
      <c r="B17" s="213"/>
      <c r="C17" s="213"/>
      <c r="D17" s="213"/>
      <c r="E17" s="213"/>
      <c r="F17" s="213"/>
      <c r="G17" s="213"/>
      <c r="H17" s="213"/>
      <c r="I17" s="213"/>
      <c r="J17" s="213"/>
      <c r="K17" s="12"/>
      <c r="R17" s="7"/>
    </row>
    <row r="18" spans="1:22" x14ac:dyDescent="0.2">
      <c r="E18" s="14" t="s">
        <v>259</v>
      </c>
      <c r="F18" s="14" t="s">
        <v>260</v>
      </c>
      <c r="G18" s="15"/>
    </row>
    <row r="19" spans="1:22" ht="12.75" customHeight="1" x14ac:dyDescent="0.2">
      <c r="A19" s="16" t="s">
        <v>261</v>
      </c>
      <c r="B19" s="227" t="s">
        <v>262</v>
      </c>
      <c r="C19" s="228"/>
      <c r="D19" s="240"/>
      <c r="E19" s="72"/>
      <c r="F19" s="17">
        <v>2</v>
      </c>
    </row>
    <row r="20" spans="1:22" x14ac:dyDescent="0.2">
      <c r="A20" s="18"/>
      <c r="B20" s="241" t="s">
        <v>263</v>
      </c>
      <c r="C20" s="242"/>
      <c r="D20" s="243"/>
      <c r="E20" s="73"/>
      <c r="F20" s="19">
        <v>2</v>
      </c>
      <c r="K20" s="7"/>
    </row>
    <row r="21" spans="1:22" ht="15.75" customHeight="1" thickBot="1" x14ac:dyDescent="0.25">
      <c r="A21" s="244" t="s">
        <v>264</v>
      </c>
      <c r="B21" s="245"/>
      <c r="C21" s="245"/>
      <c r="D21" s="219"/>
      <c r="E21" s="72"/>
      <c r="F21" s="17">
        <f>E21-3</f>
        <v>-3</v>
      </c>
      <c r="G21" s="20"/>
      <c r="J21" s="21"/>
      <c r="K21" s="7"/>
    </row>
    <row r="22" spans="1:22" ht="14.25" customHeight="1" thickBot="1" x14ac:dyDescent="0.25">
      <c r="A22" s="23"/>
      <c r="B22" s="23"/>
      <c r="C22" s="23"/>
      <c r="D22" s="23"/>
      <c r="E22" s="23"/>
      <c r="F22" s="8"/>
      <c r="G22" s="8"/>
      <c r="H22" s="8"/>
      <c r="I22" s="24" t="s">
        <v>265</v>
      </c>
      <c r="J22" s="25">
        <f>E19*F19+E20*F20+E21*F21</f>
        <v>0</v>
      </c>
      <c r="K22" s="26" t="s">
        <v>266</v>
      </c>
      <c r="L22" s="27"/>
    </row>
    <row r="23" spans="1:22" ht="15" x14ac:dyDescent="0.25">
      <c r="A23" s="213" t="s">
        <v>267</v>
      </c>
      <c r="B23" s="213"/>
      <c r="C23" s="213"/>
      <c r="D23" s="213"/>
      <c r="E23" s="213"/>
      <c r="F23" s="213"/>
      <c r="G23" s="213"/>
      <c r="H23" s="213"/>
      <c r="I23" s="213"/>
      <c r="J23" s="213"/>
      <c r="K23" s="12"/>
      <c r="L23" s="28"/>
    </row>
    <row r="24" spans="1:22" s="7" customFormat="1" ht="15" x14ac:dyDescent="0.25">
      <c r="A24" s="238" t="s">
        <v>268</v>
      </c>
      <c r="B24" s="238"/>
      <c r="C24" s="214"/>
      <c r="D24" s="214"/>
      <c r="E24" s="214"/>
      <c r="F24" s="214"/>
      <c r="G24" s="214"/>
      <c r="H24" s="214"/>
      <c r="I24" s="214"/>
      <c r="J24" s="214"/>
      <c r="K24" s="214"/>
      <c r="R24" s="8"/>
      <c r="S24" s="8"/>
      <c r="T24" s="8"/>
      <c r="U24" s="8"/>
      <c r="V24" s="48"/>
    </row>
    <row r="25" spans="1:22" s="7" customFormat="1" x14ac:dyDescent="0.2">
      <c r="A25" s="13"/>
      <c r="B25" s="215" t="s">
        <v>269</v>
      </c>
      <c r="C25" s="245"/>
      <c r="D25" s="245"/>
      <c r="E25" s="245"/>
      <c r="F25" s="219"/>
      <c r="G25" s="215" t="s">
        <v>270</v>
      </c>
      <c r="H25" s="246"/>
      <c r="I25" s="246"/>
      <c r="J25" s="246"/>
      <c r="K25" s="247"/>
      <c r="R25" s="8"/>
      <c r="S25" s="8"/>
      <c r="T25" s="8"/>
      <c r="U25" s="8"/>
      <c r="V25" s="48"/>
    </row>
    <row r="26" spans="1:22" s="7" customFormat="1" x14ac:dyDescent="0.2">
      <c r="A26" s="30"/>
      <c r="B26" s="14" t="s">
        <v>271</v>
      </c>
      <c r="C26" s="14" t="s">
        <v>272</v>
      </c>
      <c r="D26" s="29" t="s">
        <v>273</v>
      </c>
      <c r="E26" s="14" t="s">
        <v>274</v>
      </c>
      <c r="F26" s="13" t="s">
        <v>275</v>
      </c>
      <c r="G26" s="31" t="s">
        <v>271</v>
      </c>
      <c r="H26" s="31" t="s">
        <v>272</v>
      </c>
      <c r="I26" s="31" t="s">
        <v>273</v>
      </c>
      <c r="J26" s="13" t="s">
        <v>276</v>
      </c>
      <c r="K26" s="31" t="s">
        <v>275</v>
      </c>
      <c r="R26" s="8"/>
      <c r="S26" s="8"/>
      <c r="T26" s="8"/>
      <c r="U26" s="8"/>
      <c r="V26" s="48"/>
    </row>
    <row r="27" spans="1:22" s="7" customFormat="1" x14ac:dyDescent="0.2">
      <c r="A27" s="30" t="s">
        <v>277</v>
      </c>
      <c r="B27" s="74"/>
      <c r="C27" s="74"/>
      <c r="D27" s="74"/>
      <c r="E27" s="74"/>
      <c r="F27" s="74"/>
      <c r="G27" s="32">
        <v>5</v>
      </c>
      <c r="H27" s="32">
        <v>3</v>
      </c>
      <c r="I27" s="32">
        <v>2</v>
      </c>
      <c r="J27" s="32">
        <v>1</v>
      </c>
      <c r="K27" s="32">
        <v>0</v>
      </c>
      <c r="R27" s="8"/>
      <c r="S27" s="8"/>
      <c r="T27" s="8"/>
      <c r="U27" s="8"/>
      <c r="V27" s="48"/>
    </row>
    <row r="28" spans="1:22" s="7" customFormat="1" x14ac:dyDescent="0.2">
      <c r="A28" s="30" t="s">
        <v>278</v>
      </c>
      <c r="B28" s="74"/>
      <c r="C28" s="74"/>
      <c r="D28" s="74"/>
      <c r="E28" s="74"/>
      <c r="F28" s="74"/>
      <c r="G28" s="33">
        <v>10</v>
      </c>
      <c r="H28" s="32">
        <v>5</v>
      </c>
      <c r="I28" s="33">
        <v>3</v>
      </c>
      <c r="J28" s="33">
        <v>3</v>
      </c>
      <c r="K28" s="32">
        <v>1</v>
      </c>
      <c r="O28" s="28"/>
      <c r="P28" s="28"/>
      <c r="R28" s="8"/>
      <c r="S28" s="8"/>
      <c r="T28" s="8"/>
      <c r="U28" s="8"/>
      <c r="V28" s="48"/>
    </row>
    <row r="29" spans="1:22" s="7" customFormat="1" x14ac:dyDescent="0.2">
      <c r="A29" s="13"/>
      <c r="B29" s="13"/>
      <c r="C29" s="13"/>
      <c r="D29" s="13"/>
      <c r="E29" s="13"/>
      <c r="F29" s="13"/>
      <c r="G29" s="13"/>
      <c r="H29" s="34"/>
      <c r="I29" s="35">
        <f>B27*G27+C27*H27+D27*I27+E27*J27+F27*K27+B28*G28+C28*H28+D28*I28+E28*J28+F28*K28</f>
        <v>0</v>
      </c>
      <c r="J29" s="36" t="s">
        <v>266</v>
      </c>
      <c r="K29" s="8"/>
      <c r="R29" s="8"/>
      <c r="S29" s="8"/>
      <c r="T29" s="8"/>
      <c r="U29" s="8"/>
      <c r="V29" s="48"/>
    </row>
    <row r="30" spans="1:22" s="7" customFormat="1" ht="15" x14ac:dyDescent="0.25">
      <c r="A30" s="238" t="s">
        <v>279</v>
      </c>
      <c r="B30" s="239"/>
      <c r="C30" s="239"/>
      <c r="D30" s="239"/>
      <c r="E30" s="239"/>
      <c r="F30" s="239"/>
      <c r="G30" s="239"/>
      <c r="H30" s="239"/>
      <c r="I30" s="239"/>
      <c r="J30" s="239"/>
      <c r="K30" s="239"/>
      <c r="R30" s="8"/>
      <c r="S30" s="8"/>
      <c r="T30" s="8"/>
      <c r="U30" s="8"/>
      <c r="V30" s="48"/>
    </row>
    <row r="31" spans="1:22" s="7" customFormat="1" x14ac:dyDescent="0.2">
      <c r="A31" s="248" t="s">
        <v>280</v>
      </c>
      <c r="B31" s="249"/>
      <c r="C31" s="14" t="s">
        <v>281</v>
      </c>
      <c r="D31" s="13"/>
      <c r="E31" s="13"/>
      <c r="F31" s="13"/>
      <c r="G31" s="13"/>
      <c r="H31" s="13"/>
      <c r="I31" s="9">
        <f>A32*C32</f>
        <v>0</v>
      </c>
      <c r="J31" s="8"/>
      <c r="K31" s="8"/>
      <c r="R31" s="8"/>
      <c r="S31" s="8"/>
      <c r="T31" s="8"/>
      <c r="U31" s="8"/>
      <c r="V31" s="48"/>
    </row>
    <row r="32" spans="1:22" s="7" customFormat="1" x14ac:dyDescent="0.2">
      <c r="A32" s="225"/>
      <c r="B32" s="226"/>
      <c r="C32" s="32">
        <v>2</v>
      </c>
      <c r="D32" s="13"/>
      <c r="E32" s="13"/>
      <c r="F32" s="13"/>
      <c r="G32" s="13"/>
      <c r="H32" s="34"/>
      <c r="I32" s="35">
        <f>IF(I31&lt;10,I31,10)</f>
        <v>0</v>
      </c>
      <c r="J32" s="36" t="s">
        <v>266</v>
      </c>
      <c r="K32" s="8"/>
      <c r="R32" s="8"/>
      <c r="S32" s="8"/>
      <c r="T32" s="8"/>
      <c r="U32" s="8"/>
      <c r="V32" s="48"/>
    </row>
    <row r="33" spans="1:22" s="7" customFormat="1" ht="15" x14ac:dyDescent="0.25">
      <c r="A33" s="238" t="s">
        <v>282</v>
      </c>
      <c r="B33" s="239"/>
      <c r="C33" s="239"/>
      <c r="D33" s="239"/>
      <c r="E33" s="239"/>
      <c r="F33" s="239"/>
      <c r="G33" s="239"/>
      <c r="H33" s="239"/>
      <c r="I33" s="239"/>
      <c r="J33" s="239"/>
      <c r="K33" s="239"/>
      <c r="R33" s="8"/>
      <c r="S33" s="8"/>
      <c r="T33" s="8"/>
      <c r="U33" s="8"/>
      <c r="V33" s="48"/>
    </row>
    <row r="34" spans="1:22" s="7" customFormat="1" x14ac:dyDescent="0.2">
      <c r="A34" s="220" t="s">
        <v>283</v>
      </c>
      <c r="B34" s="221"/>
      <c r="C34" s="222"/>
      <c r="D34" s="14" t="s">
        <v>284</v>
      </c>
      <c r="E34" s="14" t="s">
        <v>260</v>
      </c>
      <c r="F34" s="13"/>
      <c r="G34" s="13"/>
      <c r="H34" s="13"/>
      <c r="I34" s="13"/>
      <c r="J34" s="13"/>
      <c r="K34" s="8"/>
      <c r="R34" s="8"/>
      <c r="S34" s="8"/>
      <c r="T34" s="8"/>
      <c r="U34" s="8"/>
      <c r="V34" s="48"/>
    </row>
    <row r="35" spans="1:22" s="7" customFormat="1" x14ac:dyDescent="0.2">
      <c r="A35" s="223" t="s">
        <v>285</v>
      </c>
      <c r="B35" s="224"/>
      <c r="C35" s="224"/>
      <c r="D35" s="74"/>
      <c r="E35" s="32"/>
      <c r="F35" s="13" t="s">
        <v>286</v>
      </c>
      <c r="G35" s="13"/>
      <c r="H35" s="13"/>
      <c r="I35" s="13"/>
      <c r="J35" s="13"/>
      <c r="K35" s="8"/>
      <c r="R35" s="8"/>
      <c r="S35" s="8"/>
      <c r="T35" s="8"/>
      <c r="U35" s="8"/>
      <c r="V35" s="48"/>
    </row>
    <row r="36" spans="1:22" s="7" customFormat="1" x14ac:dyDescent="0.2">
      <c r="A36" s="223" t="s">
        <v>287</v>
      </c>
      <c r="B36" s="224"/>
      <c r="C36" s="224"/>
      <c r="D36" s="74"/>
      <c r="E36" s="32">
        <v>2</v>
      </c>
      <c r="F36" s="37"/>
      <c r="G36" s="13"/>
      <c r="H36" s="13"/>
      <c r="I36" s="13"/>
      <c r="J36" s="13"/>
      <c r="K36" s="8"/>
      <c r="R36" s="8"/>
      <c r="S36" s="8"/>
      <c r="T36" s="8"/>
      <c r="U36" s="8"/>
      <c r="V36" s="48"/>
    </row>
    <row r="37" spans="1:22" s="7" customFormat="1" x14ac:dyDescent="0.2">
      <c r="A37" s="223" t="s">
        <v>288</v>
      </c>
      <c r="B37" s="224"/>
      <c r="C37" s="224"/>
      <c r="D37" s="74"/>
      <c r="E37" s="32">
        <v>4</v>
      </c>
      <c r="F37" s="13"/>
      <c r="G37" s="37"/>
      <c r="H37" s="13"/>
      <c r="I37" s="21"/>
      <c r="J37" s="13"/>
      <c r="K37" s="8"/>
      <c r="R37" s="8"/>
      <c r="S37" s="8"/>
      <c r="T37" s="8"/>
      <c r="U37" s="8"/>
      <c r="V37" s="48"/>
    </row>
    <row r="38" spans="1:22" s="7" customFormat="1" x14ac:dyDescent="0.2">
      <c r="A38" s="223" t="s">
        <v>289</v>
      </c>
      <c r="B38" s="224"/>
      <c r="C38" s="224"/>
      <c r="D38" s="74"/>
      <c r="E38" s="32">
        <v>2</v>
      </c>
      <c r="F38" s="13" t="s">
        <v>290</v>
      </c>
      <c r="G38" s="37"/>
      <c r="H38" s="13"/>
      <c r="I38" s="13"/>
      <c r="J38" s="13"/>
      <c r="K38" s="8"/>
      <c r="R38" s="8"/>
      <c r="S38" s="8"/>
      <c r="T38" s="8"/>
      <c r="U38" s="8"/>
      <c r="V38" s="48"/>
    </row>
    <row r="39" spans="1:22" s="7" customFormat="1" x14ac:dyDescent="0.2">
      <c r="A39" s="227" t="s">
        <v>291</v>
      </c>
      <c r="B39" s="228"/>
      <c r="C39" s="229"/>
      <c r="D39" s="74"/>
      <c r="E39" s="32">
        <v>3</v>
      </c>
      <c r="F39" s="13"/>
      <c r="G39" s="37"/>
      <c r="H39" s="13"/>
      <c r="I39" s="13"/>
      <c r="J39" s="13"/>
      <c r="K39" s="8"/>
      <c r="R39" s="8"/>
      <c r="S39" s="8"/>
      <c r="T39" s="8"/>
      <c r="U39" s="8"/>
      <c r="V39" s="48"/>
    </row>
    <row r="40" spans="1:22" s="7" customFormat="1" x14ac:dyDescent="0.2">
      <c r="A40" s="223" t="s">
        <v>292</v>
      </c>
      <c r="B40" s="224"/>
      <c r="C40" s="224"/>
      <c r="D40" s="74"/>
      <c r="E40" s="32">
        <v>5</v>
      </c>
      <c r="F40" s="13" t="s">
        <v>290</v>
      </c>
      <c r="G40" s="37"/>
      <c r="H40" s="38"/>
      <c r="I40" s="38"/>
      <c r="J40" s="38"/>
      <c r="K40" s="38"/>
      <c r="L40" s="38"/>
      <c r="M40" s="38"/>
      <c r="N40" s="38"/>
      <c r="O40" s="38"/>
      <c r="P40" s="38"/>
      <c r="R40" s="8"/>
      <c r="S40" s="8"/>
      <c r="T40" s="8"/>
      <c r="U40" s="8"/>
      <c r="V40" s="48"/>
    </row>
    <row r="41" spans="1:22" s="7" customFormat="1" x14ac:dyDescent="0.2">
      <c r="A41" s="223" t="s">
        <v>293</v>
      </c>
      <c r="B41" s="224"/>
      <c r="C41" s="224"/>
      <c r="D41" s="74"/>
      <c r="E41" s="32">
        <v>4</v>
      </c>
      <c r="F41" s="13"/>
      <c r="G41" s="37"/>
      <c r="H41" s="13"/>
      <c r="I41" s="13"/>
      <c r="J41" s="13"/>
      <c r="K41" s="8"/>
      <c r="R41" s="8"/>
      <c r="S41" s="8"/>
      <c r="T41" s="8"/>
      <c r="U41" s="8"/>
      <c r="V41" s="48"/>
    </row>
    <row r="42" spans="1:22" s="7" customFormat="1" x14ac:dyDescent="0.2">
      <c r="A42" s="230" t="s">
        <v>294</v>
      </c>
      <c r="B42" s="231"/>
      <c r="C42" s="231"/>
      <c r="D42" s="75"/>
      <c r="E42" s="33"/>
      <c r="F42" s="232" t="s">
        <v>295</v>
      </c>
      <c r="G42" s="233"/>
      <c r="H42" s="233"/>
      <c r="I42" s="35">
        <f>D35*E35+D36*E36+D37*E37+D38*E38+D40*E40+D41*E41+D42*E42+D43*E43</f>
        <v>0</v>
      </c>
      <c r="J42" s="36" t="s">
        <v>266</v>
      </c>
      <c r="K42" s="8"/>
      <c r="R42" s="8"/>
      <c r="S42" s="8"/>
      <c r="T42" s="8"/>
      <c r="U42" s="8"/>
      <c r="V42" s="48"/>
    </row>
    <row r="43" spans="1:22" s="7" customFormat="1" x14ac:dyDescent="0.2">
      <c r="A43" s="203" t="s">
        <v>296</v>
      </c>
      <c r="B43" s="204"/>
      <c r="C43" s="204"/>
      <c r="D43" s="74"/>
      <c r="E43" s="32"/>
      <c r="F43" s="13" t="s">
        <v>297</v>
      </c>
      <c r="G43" s="13"/>
      <c r="H43" s="34"/>
      <c r="I43" s="8"/>
      <c r="J43" s="8"/>
      <c r="K43" s="13"/>
      <c r="R43" s="8"/>
      <c r="S43" s="8"/>
      <c r="T43" s="8"/>
      <c r="U43" s="8"/>
      <c r="V43" s="48"/>
    </row>
    <row r="44" spans="1:22" s="7" customFormat="1" ht="13.5" thickBot="1" x14ac:dyDescent="0.25">
      <c r="A44" s="13"/>
      <c r="B44" s="13"/>
      <c r="C44" s="13"/>
      <c r="D44" s="22"/>
      <c r="E44" s="9"/>
      <c r="F44" s="13"/>
      <c r="G44" s="13"/>
      <c r="H44" s="34"/>
      <c r="I44" s="22"/>
      <c r="J44" s="9">
        <f>I29+I32+I42</f>
        <v>0</v>
      </c>
      <c r="K44" s="9"/>
      <c r="R44" s="8"/>
      <c r="S44" s="8"/>
      <c r="T44" s="8"/>
      <c r="U44" s="8"/>
      <c r="V44" s="48"/>
    </row>
    <row r="45" spans="1:22" s="7" customFormat="1" ht="13.5" thickBot="1" x14ac:dyDescent="0.25">
      <c r="A45" s="13"/>
      <c r="B45" s="13"/>
      <c r="C45" s="13"/>
      <c r="D45" s="22"/>
      <c r="E45" s="9"/>
      <c r="F45" s="13"/>
      <c r="G45" s="13"/>
      <c r="H45" s="34"/>
      <c r="I45" s="40" t="s">
        <v>265</v>
      </c>
      <c r="J45" s="41">
        <f>IF(J44&lt;20,J44,20)</f>
        <v>0</v>
      </c>
      <c r="K45" s="26" t="s">
        <v>266</v>
      </c>
      <c r="R45" s="8"/>
      <c r="S45" s="8"/>
      <c r="T45" s="8"/>
      <c r="U45" s="8"/>
      <c r="V45" s="48"/>
    </row>
    <row r="46" spans="1:22" s="7" customFormat="1" ht="15" x14ac:dyDescent="0.25">
      <c r="A46" s="213" t="s">
        <v>298</v>
      </c>
      <c r="B46" s="214"/>
      <c r="C46" s="214"/>
      <c r="D46" s="214"/>
      <c r="E46" s="214"/>
      <c r="F46" s="214"/>
      <c r="G46" s="214"/>
      <c r="H46" s="214"/>
      <c r="I46" s="214"/>
      <c r="J46" s="214"/>
      <c r="K46" s="214"/>
      <c r="R46" s="8"/>
      <c r="S46" s="8"/>
      <c r="T46" s="8"/>
      <c r="U46" s="8"/>
      <c r="V46" s="48"/>
    </row>
    <row r="47" spans="1:22" s="7" customFormat="1" x14ac:dyDescent="0.2">
      <c r="A47" s="13"/>
      <c r="B47" s="14" t="s">
        <v>299</v>
      </c>
      <c r="C47" s="42" t="s">
        <v>300</v>
      </c>
      <c r="D47" s="14" t="s">
        <v>301</v>
      </c>
      <c r="E47" s="215" t="s">
        <v>260</v>
      </c>
      <c r="F47" s="216"/>
      <c r="G47" s="217"/>
      <c r="H47" s="8"/>
      <c r="I47" s="13"/>
      <c r="J47" s="13"/>
      <c r="K47" s="8"/>
      <c r="R47" s="8"/>
      <c r="S47" s="8"/>
      <c r="T47" s="8"/>
      <c r="U47" s="8"/>
      <c r="V47" s="48"/>
    </row>
    <row r="48" spans="1:22" s="7" customFormat="1" x14ac:dyDescent="0.2">
      <c r="A48" s="22" t="s">
        <v>244</v>
      </c>
      <c r="B48" s="14"/>
      <c r="C48" s="74"/>
      <c r="D48" s="74"/>
      <c r="E48" s="32">
        <v>1</v>
      </c>
      <c r="F48" s="32">
        <v>3</v>
      </c>
      <c r="G48" s="32">
        <v>5</v>
      </c>
      <c r="H48" s="43"/>
      <c r="I48" s="8"/>
      <c r="J48" s="8"/>
      <c r="K48" s="8"/>
      <c r="R48" s="8"/>
      <c r="S48" s="8"/>
      <c r="T48" s="8"/>
      <c r="U48" s="8"/>
      <c r="V48" s="48"/>
    </row>
    <row r="49" spans="1:22" s="7" customFormat="1" x14ac:dyDescent="0.2">
      <c r="A49" s="22" t="s">
        <v>302</v>
      </c>
      <c r="B49" s="74"/>
      <c r="C49" s="74"/>
      <c r="D49" s="74"/>
      <c r="E49" s="32">
        <v>1</v>
      </c>
      <c r="F49" s="32">
        <v>3</v>
      </c>
      <c r="G49" s="32">
        <v>5</v>
      </c>
      <c r="H49" s="8"/>
      <c r="I49" s="8"/>
      <c r="J49" s="8"/>
      <c r="K49" s="8"/>
      <c r="R49" s="8"/>
      <c r="S49" s="8"/>
      <c r="T49" s="8"/>
      <c r="U49" s="8"/>
      <c r="V49" s="48"/>
    </row>
    <row r="50" spans="1:22" s="7" customFormat="1" ht="13.5" thickBot="1" x14ac:dyDescent="0.25">
      <c r="A50" s="13"/>
      <c r="B50" s="13"/>
      <c r="C50" s="13"/>
      <c r="D50" s="13"/>
      <c r="E50" s="13"/>
      <c r="F50" s="13"/>
      <c r="G50" s="8"/>
      <c r="H50" s="8"/>
      <c r="I50" s="8"/>
      <c r="J50" s="9">
        <f>D48*G48+B49*E49+C49*F49+D49*G49+C48*F48</f>
        <v>0</v>
      </c>
      <c r="K50" s="8"/>
      <c r="R50" s="8"/>
      <c r="S50" s="8"/>
      <c r="T50" s="8"/>
      <c r="U50" s="8"/>
      <c r="V50" s="48"/>
    </row>
    <row r="51" spans="1:22" s="7" customFormat="1" ht="13.5" thickBot="1" x14ac:dyDescent="0.25">
      <c r="A51" s="13"/>
      <c r="B51" s="13"/>
      <c r="C51" s="13"/>
      <c r="D51" s="13"/>
      <c r="E51" s="13"/>
      <c r="F51" s="13"/>
      <c r="G51" s="8"/>
      <c r="H51" s="8"/>
      <c r="I51" s="40" t="s">
        <v>265</v>
      </c>
      <c r="J51" s="41">
        <f>IF(J50&lt;5,J50,5)</f>
        <v>0</v>
      </c>
      <c r="K51" s="26" t="s">
        <v>266</v>
      </c>
      <c r="R51" s="8"/>
      <c r="S51" s="8"/>
      <c r="T51" s="8"/>
      <c r="U51" s="8"/>
      <c r="V51" s="48"/>
    </row>
    <row r="52" spans="1:22" s="7" customFormat="1" ht="15" x14ac:dyDescent="0.25">
      <c r="A52" s="213" t="s">
        <v>303</v>
      </c>
      <c r="B52" s="214"/>
      <c r="C52" s="214"/>
      <c r="D52" s="214"/>
      <c r="E52" s="214"/>
      <c r="F52" s="214"/>
      <c r="G52" s="214"/>
      <c r="H52" s="214"/>
      <c r="I52" s="214"/>
      <c r="J52" s="214"/>
      <c r="K52" s="214"/>
      <c r="R52" s="8"/>
      <c r="S52" s="8"/>
      <c r="T52" s="8"/>
      <c r="U52" s="8"/>
      <c r="V52" s="48"/>
    </row>
    <row r="53" spans="1:22" s="7" customFormat="1" ht="13.5" thickBot="1" x14ac:dyDescent="0.25">
      <c r="A53" s="218" t="s">
        <v>304</v>
      </c>
      <c r="B53" s="219"/>
      <c r="C53" s="72"/>
      <c r="D53" s="13"/>
      <c r="E53" s="13"/>
      <c r="F53" s="13"/>
      <c r="G53" s="8"/>
      <c r="H53" s="8"/>
      <c r="I53" s="8"/>
      <c r="J53" s="9"/>
      <c r="K53" s="8"/>
      <c r="R53" s="8"/>
      <c r="S53" s="8"/>
      <c r="T53" s="8"/>
      <c r="U53" s="8"/>
      <c r="V53" s="48"/>
    </row>
    <row r="54" spans="1:22" s="7" customFormat="1" ht="13.5" thickBot="1" x14ac:dyDescent="0.25">
      <c r="A54" s="13"/>
      <c r="B54" s="13"/>
      <c r="C54" s="13"/>
      <c r="D54" s="13"/>
      <c r="E54" s="13"/>
      <c r="F54" s="13"/>
      <c r="G54" s="13"/>
      <c r="H54" s="13"/>
      <c r="I54" s="44" t="s">
        <v>265</v>
      </c>
      <c r="J54" s="41">
        <f>IF(C53&lt;15,C53,15)</f>
        <v>0</v>
      </c>
      <c r="K54" s="26" t="s">
        <v>266</v>
      </c>
      <c r="R54" s="8"/>
      <c r="S54" s="8"/>
      <c r="T54" s="8"/>
      <c r="U54" s="8"/>
      <c r="V54" s="48"/>
    </row>
    <row r="55" spans="1:22" s="7" customFormat="1" ht="15" x14ac:dyDescent="0.25">
      <c r="A55" s="213" t="s">
        <v>305</v>
      </c>
      <c r="B55" s="214"/>
      <c r="C55" s="214"/>
      <c r="D55" s="214"/>
      <c r="E55" s="214"/>
      <c r="F55" s="214"/>
      <c r="G55" s="214"/>
      <c r="H55" s="214"/>
      <c r="I55" s="214"/>
      <c r="J55" s="214"/>
      <c r="K55" s="214"/>
      <c r="R55" s="8"/>
      <c r="S55" s="8"/>
      <c r="T55" s="8"/>
      <c r="U55" s="8"/>
      <c r="V55" s="48"/>
    </row>
    <row r="56" spans="1:22" s="7" customFormat="1" ht="13.5" thickBot="1" x14ac:dyDescent="0.25">
      <c r="A56" s="218" t="s">
        <v>304</v>
      </c>
      <c r="B56" s="219"/>
      <c r="C56" s="72"/>
      <c r="D56" s="9"/>
      <c r="E56" s="45"/>
      <c r="F56" s="13"/>
      <c r="G56" s="34"/>
      <c r="H56" s="8"/>
      <c r="I56" s="8"/>
      <c r="J56" s="8"/>
      <c r="K56" s="8"/>
      <c r="R56" s="8"/>
      <c r="S56" s="8"/>
      <c r="T56" s="8"/>
      <c r="U56" s="8"/>
      <c r="V56" s="48"/>
    </row>
    <row r="57" spans="1:22" s="7" customFormat="1" ht="13.5" thickBot="1" x14ac:dyDescent="0.25">
      <c r="A57" s="13"/>
      <c r="B57" s="13"/>
      <c r="C57" s="13"/>
      <c r="D57" s="13"/>
      <c r="E57" s="45"/>
      <c r="F57" s="13"/>
      <c r="G57" s="34"/>
      <c r="H57" s="8"/>
      <c r="I57" s="44" t="s">
        <v>265</v>
      </c>
      <c r="J57" s="41">
        <f>IF(C56&lt;30,C56,30)</f>
        <v>0</v>
      </c>
      <c r="K57" s="26" t="s">
        <v>266</v>
      </c>
      <c r="R57" s="8"/>
      <c r="S57" s="8"/>
      <c r="T57" s="8"/>
      <c r="U57" s="8"/>
      <c r="V57" s="48"/>
    </row>
    <row r="58" spans="1:22" s="7" customFormat="1" ht="15.75" thickBot="1" x14ac:dyDescent="0.3">
      <c r="A58" s="213" t="s">
        <v>306</v>
      </c>
      <c r="B58" s="214"/>
      <c r="C58" s="214"/>
      <c r="D58" s="214"/>
      <c r="E58" s="214"/>
      <c r="F58" s="214"/>
      <c r="G58" s="214"/>
      <c r="H58" s="214"/>
      <c r="I58" s="214"/>
      <c r="J58" s="214"/>
      <c r="K58" s="214"/>
      <c r="R58" s="8"/>
      <c r="S58" s="8"/>
      <c r="T58" s="8"/>
      <c r="U58" s="8"/>
      <c r="V58" s="48"/>
    </row>
    <row r="59" spans="1:22" s="7" customFormat="1" ht="19.5" thickBot="1" x14ac:dyDescent="0.35">
      <c r="A59" s="13"/>
      <c r="B59" s="13"/>
      <c r="C59" s="13"/>
      <c r="D59" s="13"/>
      <c r="E59" s="13"/>
      <c r="F59" s="13"/>
      <c r="G59" s="13"/>
      <c r="H59" s="211" t="s">
        <v>265</v>
      </c>
      <c r="I59" s="212"/>
      <c r="J59" s="46">
        <f>J22+J45+J51+J54+J57</f>
        <v>0</v>
      </c>
      <c r="K59" s="47" t="s">
        <v>266</v>
      </c>
      <c r="R59" s="8"/>
      <c r="S59" s="8"/>
      <c r="T59" s="8"/>
      <c r="U59" s="8"/>
      <c r="V59" s="48"/>
    </row>
    <row r="60" spans="1:22" s="7" customFormat="1" ht="15" x14ac:dyDescent="0.25">
      <c r="A60" s="213"/>
      <c r="B60" s="214"/>
      <c r="C60" s="214"/>
      <c r="D60" s="214"/>
      <c r="E60" s="214"/>
      <c r="F60" s="214"/>
      <c r="G60" s="214"/>
      <c r="H60" s="214"/>
      <c r="I60" s="214"/>
      <c r="J60" s="214"/>
      <c r="K60" s="214"/>
      <c r="R60" s="8"/>
      <c r="S60" s="8"/>
      <c r="T60" s="8"/>
      <c r="U60" s="8"/>
      <c r="V60" s="48"/>
    </row>
  </sheetData>
  <mergeCells count="38">
    <mergeCell ref="C4:K4"/>
    <mergeCell ref="F42:H42"/>
    <mergeCell ref="A1:K1"/>
    <mergeCell ref="A2:K2"/>
    <mergeCell ref="A3:J3"/>
    <mergeCell ref="A33:K33"/>
    <mergeCell ref="A17:J17"/>
    <mergeCell ref="B19:D19"/>
    <mergeCell ref="B20:D20"/>
    <mergeCell ref="A21:D21"/>
    <mergeCell ref="A23:J23"/>
    <mergeCell ref="A24:K24"/>
    <mergeCell ref="B25:F25"/>
    <mergeCell ref="G25:K25"/>
    <mergeCell ref="A30:K30"/>
    <mergeCell ref="A31:B31"/>
    <mergeCell ref="A32:B32"/>
    <mergeCell ref="A39:C39"/>
    <mergeCell ref="A40:C40"/>
    <mergeCell ref="A41:C41"/>
    <mergeCell ref="A42:C42"/>
    <mergeCell ref="A38:C38"/>
    <mergeCell ref="A43:C43"/>
    <mergeCell ref="C8:K8"/>
    <mergeCell ref="C9:E9"/>
    <mergeCell ref="H59:I59"/>
    <mergeCell ref="A60:K60"/>
    <mergeCell ref="E47:G47"/>
    <mergeCell ref="A52:K52"/>
    <mergeCell ref="A53:B53"/>
    <mergeCell ref="A55:K55"/>
    <mergeCell ref="A56:B56"/>
    <mergeCell ref="A58:K58"/>
    <mergeCell ref="A46:K46"/>
    <mergeCell ref="A34:C34"/>
    <mergeCell ref="A35:C35"/>
    <mergeCell ref="A36:C36"/>
    <mergeCell ref="A37:C37"/>
  </mergeCells>
  <pageMargins left="0.25" right="0.25" top="0.75" bottom="0.75" header="0.3" footer="0.3"/>
  <pageSetup paperSize="9" scale="80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Válassz!" xr:uid="{FD06520B-526D-47DC-9188-7E5763E3C1D6}">
          <x14:formula1>
            <xm:f>forrásadat!$C$1:$C$11</xm:f>
          </x14:formula1>
          <xm:sqref>F6:K6 C9</xm:sqref>
        </x14:dataValidation>
        <x14:dataValidation type="list" allowBlank="1" showInputMessage="1" showErrorMessage="1" xr:uid="{47DE7379-E729-4805-8ABF-F84909D17FBE}">
          <x14:formula1>
            <xm:f>forrásadat2!$J$2:$J$3</xm:f>
          </x14:formula1>
          <xm:sqref>D16 F16 H16 J16</xm:sqref>
        </x14:dataValidation>
        <x14:dataValidation type="list" allowBlank="1" showInputMessage="1" showErrorMessage="1" prompt="Válassz!" xr:uid="{4864ED4C-2637-4C50-9A97-64B8A9935057}">
          <x14:formula1>
            <xm:f>forrásadat!$B$21:$B$24</xm:f>
          </x14:formula1>
          <xm:sqref>C10:C11</xm:sqref>
        </x14:dataValidation>
        <x14:dataValidation type="list" allowBlank="1" showInputMessage="1" showErrorMessage="1" prompt="Válassz!" xr:uid="{617FA022-2498-4E55-AB63-D9435C007DFD}">
          <x14:formula1>
            <xm:f>forrásadat!$B$15:$B$17</xm:f>
          </x14:formula1>
          <xm:sqref>C5</xm:sqref>
        </x14:dataValidation>
        <x14:dataValidation type="list" allowBlank="1" showInputMessage="1" showErrorMessage="1" xr:uid="{0C59873A-233C-4023-BBFE-5D8B08E2271A}">
          <x14:formula1>
            <xm:f>forrásadat2!$K$2:$K$6</xm:f>
          </x14:formula1>
          <xm:sqref>C16 G16 E16 I16</xm:sqref>
        </x14:dataValidation>
        <x14:dataValidation type="list" allowBlank="1" showInputMessage="1" showErrorMessage="1" prompt="Válassz!" xr:uid="{71514A5B-A601-4FA1-838D-54333A27682F}">
          <x14:formula1>
            <xm:f>forrásadat!$C$93:$C$166</xm:f>
          </x14:formula1>
          <xm:sqref>C6:C7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F7D8C-FFE7-4ACA-9640-8852F6BC2E51}">
  <sheetPr>
    <tabColor rgb="FFC00000"/>
    <pageSetUpPr fitToPage="1"/>
  </sheetPr>
  <dimension ref="A1:F51"/>
  <sheetViews>
    <sheetView topLeftCell="A10" zoomScale="80" zoomScaleNormal="80" workbookViewId="0">
      <selection activeCell="A49" sqref="A49:B51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64" t="str">
        <f>B16&amp;" félévi BESZÁMOLÓ"</f>
        <v>1. félévi BESZÁMOLÓ</v>
      </c>
      <c r="B1" s="264"/>
      <c r="C1" s="264"/>
    </row>
    <row r="2" spans="1:6" x14ac:dyDescent="0.25">
      <c r="A2" s="265" t="s">
        <v>344</v>
      </c>
      <c r="B2" s="265"/>
      <c r="C2" s="265"/>
    </row>
    <row r="3" spans="1:6" x14ac:dyDescent="0.25">
      <c r="A3" s="265" t="s">
        <v>514</v>
      </c>
      <c r="B3" s="265"/>
      <c r="C3" s="265"/>
    </row>
    <row r="4" spans="1:6" s="57" customFormat="1" x14ac:dyDescent="0.25">
      <c r="A4" s="178" t="s">
        <v>246</v>
      </c>
      <c r="B4" s="178" t="str">
        <f>IF(ISBLANK('Felvételi '!C4),"",'Felvételi '!C4)</f>
        <v/>
      </c>
      <c r="C4" s="116"/>
    </row>
    <row r="5" spans="1:6" s="57" customFormat="1" x14ac:dyDescent="0.25">
      <c r="A5" s="178" t="s">
        <v>247</v>
      </c>
      <c r="B5" s="178" t="str">
        <f>IF(ISBLANK('Felvételi '!C5),"",'Felvételi '!C5)</f>
        <v/>
      </c>
      <c r="C5" s="116"/>
    </row>
    <row r="6" spans="1:6" s="57" customFormat="1" x14ac:dyDescent="0.25">
      <c r="A6" s="179" t="s">
        <v>248</v>
      </c>
      <c r="B6" s="178" t="str">
        <f>IF(ISBLANK('Felvételi '!C6),"",'Felvételi '!C6)</f>
        <v/>
      </c>
      <c r="C6" s="116"/>
    </row>
    <row r="7" spans="1:6" s="57" customFormat="1" x14ac:dyDescent="0.25">
      <c r="A7" s="178" t="s">
        <v>249</v>
      </c>
      <c r="B7" s="178" t="str">
        <f>IF(ISBLANK('Felvételi '!C7),"",'Felvételi '!C7)</f>
        <v/>
      </c>
      <c r="C7" s="117"/>
    </row>
    <row r="8" spans="1:6" s="57" customFormat="1" x14ac:dyDescent="0.25">
      <c r="A8" s="178" t="s">
        <v>250</v>
      </c>
      <c r="B8" s="178" t="str">
        <f>IF(ISBLANK('Felvételi '!C8),"",'Felvételi '!C8)</f>
        <v/>
      </c>
      <c r="C8" s="117"/>
    </row>
    <row r="9" spans="1:6" s="57" customFormat="1" x14ac:dyDescent="0.25">
      <c r="A9" s="178" t="s">
        <v>251</v>
      </c>
      <c r="B9" s="178" t="str">
        <f>IF(ISBLANK('Felvételi '!C9),"",'Felvételi '!C9)</f>
        <v/>
      </c>
      <c r="C9" s="117"/>
    </row>
    <row r="10" spans="1:6" s="57" customFormat="1" x14ac:dyDescent="0.25">
      <c r="A10" s="178" t="s">
        <v>252</v>
      </c>
      <c r="B10" s="178" t="str">
        <f>IF(ISBLANK('Felvételi '!C10),"",'Felvételi '!C10)</f>
        <v/>
      </c>
      <c r="C10" s="117"/>
      <c r="D10" s="117"/>
      <c r="E10" s="117"/>
      <c r="F10" s="117"/>
    </row>
    <row r="11" spans="1:6" s="57" customFormat="1" x14ac:dyDescent="0.25">
      <c r="A11" s="178" t="s">
        <v>253</v>
      </c>
      <c r="B11" s="178" t="str">
        <f>IF(ISBLANK('Felvételi '!C11),"",'Felvételi '!C11)</f>
        <v/>
      </c>
      <c r="C11" s="117"/>
      <c r="D11" s="117"/>
      <c r="E11" s="117"/>
      <c r="F11" s="117"/>
    </row>
    <row r="12" spans="1:6" s="57" customFormat="1" x14ac:dyDescent="0.25">
      <c r="A12" s="178" t="s">
        <v>254</v>
      </c>
      <c r="B12" s="178" t="str">
        <f>IF(ISBLANK('Felvételi '!C12),"",'Felvételi '!C12)</f>
        <v/>
      </c>
      <c r="C12" s="117"/>
      <c r="D12" s="117"/>
      <c r="E12" s="117"/>
      <c r="F12" s="117"/>
    </row>
    <row r="13" spans="1:6" s="57" customFormat="1" x14ac:dyDescent="0.25">
      <c r="A13" s="178" t="s">
        <v>357</v>
      </c>
      <c r="B13" s="180" t="str">
        <f>IF(ISBLANK('Felvételi '!C13),"",'Felvételi '!C13)</f>
        <v/>
      </c>
      <c r="C13" s="117"/>
      <c r="D13" s="117"/>
      <c r="E13" s="117"/>
      <c r="F13" s="117"/>
    </row>
    <row r="14" spans="1:6" s="57" customFormat="1" x14ac:dyDescent="0.25">
      <c r="A14" s="178" t="s">
        <v>358</v>
      </c>
      <c r="B14" s="180" t="str">
        <f>IF(ISBLANK('Felvételi '!C14),"",'Felvételi '!C14)</f>
        <v/>
      </c>
      <c r="C14" s="117"/>
      <c r="D14" s="117"/>
      <c r="E14" s="117"/>
      <c r="F14" s="117"/>
    </row>
    <row r="15" spans="1:6" s="57" customFormat="1" x14ac:dyDescent="0.25">
      <c r="A15" s="178" t="s">
        <v>315</v>
      </c>
      <c r="B15" s="180" t="str">
        <f>IF(ISBLANK('Felvételi '!C15),"",'Felvételi '!C15)</f>
        <v/>
      </c>
      <c r="C15" s="116" t="s">
        <v>529</v>
      </c>
      <c r="D15" s="117"/>
      <c r="E15" s="117"/>
      <c r="F15" s="117"/>
    </row>
    <row r="16" spans="1:6" s="57" customFormat="1" x14ac:dyDescent="0.25">
      <c r="A16" s="178" t="s">
        <v>420</v>
      </c>
      <c r="B16" s="178" t="s">
        <v>106</v>
      </c>
      <c r="C16" s="116"/>
      <c r="D16" s="117"/>
      <c r="E16" s="117"/>
      <c r="F16" s="117"/>
    </row>
    <row r="17" spans="1:3" x14ac:dyDescent="0.25">
      <c r="A17" s="118"/>
      <c r="B17" s="119"/>
      <c r="C17" s="122" t="s">
        <v>327</v>
      </c>
    </row>
    <row r="18" spans="1:3" s="57" customFormat="1" x14ac:dyDescent="0.25">
      <c r="A18" s="266" t="s">
        <v>354</v>
      </c>
      <c r="B18" s="266"/>
      <c r="C18" s="266"/>
    </row>
    <row r="19" spans="1:3" x14ac:dyDescent="0.25">
      <c r="A19" s="165" t="s">
        <v>314</v>
      </c>
      <c r="B19" s="165" t="s">
        <v>326</v>
      </c>
      <c r="C19" s="121"/>
    </row>
    <row r="20" spans="1:3" x14ac:dyDescent="0.25">
      <c r="A20" s="158" t="str" cm="1">
        <f t="array" ref="A20">_xlfn._xlws.FILTER(Tantárgy!$E$4:$E$12,Tantárgy!$A$4:$A$12=$B$16,"nincs ilyen")</f>
        <v>nincs ilyen</v>
      </c>
      <c r="B20" s="162" t="str" cm="1">
        <f t="array" ref="B20">_xlfn._xlws.FILTER(Tantárgy!$D$4:$D$12,Tantárgy!$A$4:$A$12=$B$16,"nincs ilyen")</f>
        <v>nincs ilyen</v>
      </c>
      <c r="C20" s="120" t="str" cm="1">
        <f t="array" ref="C20">_xlfn._xlws.FILTER(Tantárgy!$G$4:$G$12,Tantárgy!$A$4:$A$12=$B$16,"0")</f>
        <v>0</v>
      </c>
    </row>
    <row r="21" spans="1:3" x14ac:dyDescent="0.25">
      <c r="A21" s="158"/>
      <c r="B21" s="163"/>
      <c r="C21" s="120"/>
    </row>
    <row r="22" spans="1:3" x14ac:dyDescent="0.25">
      <c r="A22" s="158"/>
      <c r="B22" s="163"/>
      <c r="C22" s="120"/>
    </row>
    <row r="23" spans="1:3" x14ac:dyDescent="0.25">
      <c r="A23" s="120" t="s">
        <v>529</v>
      </c>
      <c r="B23" s="120"/>
      <c r="C23" s="120"/>
    </row>
    <row r="24" spans="1:3" x14ac:dyDescent="0.25">
      <c r="A24" s="123"/>
      <c r="B24" s="125" t="s">
        <v>265</v>
      </c>
      <c r="C24" s="129">
        <f>SUM(C20:C23)</f>
        <v>0</v>
      </c>
    </row>
    <row r="25" spans="1:3" x14ac:dyDescent="0.25">
      <c r="A25" s="266" t="s">
        <v>355</v>
      </c>
      <c r="B25" s="267"/>
      <c r="C25" s="267"/>
    </row>
    <row r="26" spans="1:3" x14ac:dyDescent="0.25">
      <c r="A26" s="270" t="s">
        <v>359</v>
      </c>
      <c r="B26" s="271"/>
      <c r="C26" s="124"/>
    </row>
    <row r="27" spans="1:3" x14ac:dyDescent="0.25">
      <c r="A27" s="181"/>
      <c r="B27" s="181" t="str" cm="1">
        <f t="array" ref="B27">_xlfn._xlws.FILTER(Kutatószeminárium!$C$3:$C$10,Kutatószeminárium!$B$3:$B$10=$B$16,"nincs ilyen")</f>
        <v>nincs ilyen</v>
      </c>
      <c r="C27" s="122" t="str" cm="1">
        <f t="array" ref="C27">_xlfn._xlws.FILTER(Kutatószeminárium!$E$3:$E$10,Kutatószeminárium!$B$3:$B$10=$B$16,"0")</f>
        <v>0</v>
      </c>
    </row>
    <row r="28" spans="1:3" x14ac:dyDescent="0.25">
      <c r="A28" s="188"/>
      <c r="B28" s="164"/>
      <c r="C28" s="122"/>
    </row>
    <row r="29" spans="1:3" x14ac:dyDescent="0.25">
      <c r="A29" s="268" t="s">
        <v>265</v>
      </c>
      <c r="B29" s="269"/>
      <c r="C29" s="129">
        <f>SUM(C27:C28)</f>
        <v>0</v>
      </c>
    </row>
    <row r="30" spans="1:3" x14ac:dyDescent="0.25">
      <c r="A30" s="266" t="s">
        <v>349</v>
      </c>
      <c r="B30" s="267"/>
      <c r="C30" s="276"/>
    </row>
    <row r="31" spans="1:3" x14ac:dyDescent="0.25">
      <c r="A31" s="272" t="str" cm="1">
        <f t="array" ref="A31">_xlfn._xlws.FILTER(Oktatás!$C$3:$C$10,Oktatás!$B$3:$B$10=$B$16,"nincs ilyen")</f>
        <v>nincs ilyen</v>
      </c>
      <c r="B31" s="273"/>
      <c r="C31" s="120" t="str" cm="1">
        <f t="array" ref="C31">_xlfn._xlws.FILTER(Oktatás!$E$3:$E$10,Oktatás!$B$3:$B$10=$B$16,"0")</f>
        <v>0</v>
      </c>
    </row>
    <row r="32" spans="1:3" x14ac:dyDescent="0.25">
      <c r="A32" s="266" t="s">
        <v>352</v>
      </c>
      <c r="B32" s="267"/>
      <c r="C32" s="267"/>
    </row>
    <row r="33" spans="1:3" x14ac:dyDescent="0.25">
      <c r="A33" s="274" t="str" cm="1">
        <f t="array" ref="A33">_xlfn._xlws.FILTER(Kutatás!$C$3:$C$10,Kutatás!$B$3:$B$10=$B$16,"nincs ilyen")</f>
        <v>nincs ilyen</v>
      </c>
      <c r="B33" s="275"/>
      <c r="C33" s="120" t="str" cm="1">
        <f t="array" ref="C33">_xlfn._xlws.FILTER(Kutatás!$D$3:$D$10,Kutatás!$B$3:$B$10=$B$16,"0")</f>
        <v>0</v>
      </c>
    </row>
    <row r="34" spans="1:3" x14ac:dyDescent="0.25">
      <c r="A34" s="266" t="s">
        <v>353</v>
      </c>
      <c r="B34" s="266"/>
      <c r="C34" s="266"/>
    </row>
    <row r="35" spans="1:3" x14ac:dyDescent="0.25">
      <c r="A35" s="166" t="s">
        <v>348</v>
      </c>
      <c r="B35" s="167" t="s">
        <v>419</v>
      </c>
      <c r="C35" s="124"/>
    </row>
    <row r="36" spans="1:3" x14ac:dyDescent="0.25">
      <c r="A36" s="162" t="str" cm="1">
        <f t="array" ref="A36">_xlfn._xlws.FILTER(Mobilitás!$D$3:$D$10,Mobilitás!$B$3:$B$10=$B$16,"nincs ilyen")</f>
        <v>nincs ilyen</v>
      </c>
      <c r="B36" s="162" t="str" cm="1">
        <f t="array" ref="B36">_xlfn._xlws.FILTER(Mobilitás!$C$3:$C$10,Mobilitás!$B$3:$B$10=$B$16,"nincs ilyen")</f>
        <v>nincs ilyen</v>
      </c>
      <c r="C36" s="120" t="str" cm="1">
        <f t="array" ref="C36">_xlfn._xlws.FILTER(Mobilitás!$E$3:$E$10,Mobilitás!$B$3:$B$10=$B$16,"0")</f>
        <v>0</v>
      </c>
    </row>
    <row r="37" spans="1:3" x14ac:dyDescent="0.25">
      <c r="A37" s="266" t="s">
        <v>356</v>
      </c>
      <c r="B37" s="266"/>
      <c r="C37" s="266"/>
    </row>
    <row r="38" spans="1:3" x14ac:dyDescent="0.25">
      <c r="A38" s="165" t="s">
        <v>340</v>
      </c>
      <c r="B38" s="168" t="s">
        <v>341</v>
      </c>
      <c r="C38" s="124"/>
    </row>
    <row r="39" spans="1:3" x14ac:dyDescent="0.25">
      <c r="A39" s="161" t="str" cm="1">
        <f t="array" ref="A39">_xlfn._xlws.FILTER(Publikáció!$C$3:$C$10,Publikáció!$B$3:$B$10=$B$16,"nincs ilyen")</f>
        <v>nincs ilyen</v>
      </c>
      <c r="B39" s="161" t="str" cm="1">
        <f t="array" ref="B39">_xlfn._xlws.FILTER(Publikáció!$D$3:$D$10,Publikáció!$B$3:$B$10=$B$16,"nincs ilyen")</f>
        <v>nincs ilyen</v>
      </c>
      <c r="C39" s="122" t="str" cm="1">
        <f t="array" ref="C39">_xlfn._xlws.FILTER(Publikáció!$J$3:$J$10,Publikáció!$B$3:$B$10=$B$16,"0")</f>
        <v>0</v>
      </c>
    </row>
    <row r="40" spans="1:3" x14ac:dyDescent="0.25">
      <c r="A40" s="161"/>
      <c r="B40" s="161"/>
      <c r="C40" s="128"/>
    </row>
    <row r="41" spans="1:3" x14ac:dyDescent="0.25">
      <c r="A41" s="161"/>
      <c r="B41" s="161"/>
      <c r="C41" s="128"/>
    </row>
    <row r="42" spans="1:3" x14ac:dyDescent="0.25">
      <c r="A42" s="161"/>
      <c r="B42" s="161"/>
      <c r="C42" s="128"/>
    </row>
    <row r="43" spans="1:3" x14ac:dyDescent="0.25">
      <c r="A43" s="161"/>
      <c r="B43" s="161"/>
      <c r="C43" s="123"/>
    </row>
    <row r="44" spans="1:3" x14ac:dyDescent="0.25">
      <c r="A44" s="161"/>
      <c r="B44" s="161"/>
    </row>
    <row r="45" spans="1:3" x14ac:dyDescent="0.25">
      <c r="B45" s="125" t="s">
        <v>265</v>
      </c>
      <c r="C45" s="129">
        <f>SUM(C39:C44)</f>
        <v>0</v>
      </c>
    </row>
    <row r="46" spans="1:3" ht="18.75" x14ac:dyDescent="0.3">
      <c r="A46" s="49"/>
      <c r="B46" s="148" t="s">
        <v>364</v>
      </c>
      <c r="C46" s="149">
        <f>C24+C29+C31+C33+C36+C45</f>
        <v>0</v>
      </c>
    </row>
    <row r="47" spans="1:3" x14ac:dyDescent="0.25">
      <c r="A47" s="131" t="s">
        <v>345</v>
      </c>
    </row>
    <row r="48" spans="1:3" x14ac:dyDescent="0.25">
      <c r="A48" s="118" t="s">
        <v>363</v>
      </c>
    </row>
    <row r="49" spans="1:2" ht="31.35" customHeight="1" x14ac:dyDescent="0.25">
      <c r="A49" s="104" t="s">
        <v>562</v>
      </c>
      <c r="B49" s="64"/>
    </row>
    <row r="50" spans="1:2" ht="31.35" customHeight="1" x14ac:dyDescent="0.25">
      <c r="A50" s="104" t="s">
        <v>560</v>
      </c>
      <c r="B50" s="64"/>
    </row>
    <row r="51" spans="1:2" x14ac:dyDescent="0.25">
      <c r="A51" s="104" t="s">
        <v>561</v>
      </c>
      <c r="B51" s="64"/>
    </row>
  </sheetData>
  <sheetProtection algorithmName="SHA-512" hashValue="ph9t6HfOvBWSHQnLgl4IeG1dxlwPPZ3DJephK6Vub4Oig1LDJbjFb6JneHY5iee2jOCGZl08MDPmgyT/hBN5Hg==" saltValue="NeI45XA0cgwUZ2kEapLfIg==" spinCount="100000" sheet="1" selectLockedCells="1" selectUnlockedCells="1"/>
  <mergeCells count="13">
    <mergeCell ref="A34:C34"/>
    <mergeCell ref="A37:C37"/>
    <mergeCell ref="A29:B29"/>
    <mergeCell ref="A26:B26"/>
    <mergeCell ref="A31:B31"/>
    <mergeCell ref="A33:B33"/>
    <mergeCell ref="A32:C32"/>
    <mergeCell ref="A30:C30"/>
    <mergeCell ref="A1:C1"/>
    <mergeCell ref="A2:C2"/>
    <mergeCell ref="A3:C3"/>
    <mergeCell ref="A18:C18"/>
    <mergeCell ref="A25:C25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D404C-6E78-4F03-B1C1-265CF746E33A}">
  <sheetPr>
    <tabColor rgb="FFC00000"/>
    <pageSetUpPr fitToPage="1"/>
  </sheetPr>
  <dimension ref="A1:F51"/>
  <sheetViews>
    <sheetView zoomScale="80" zoomScaleNormal="80" workbookViewId="0">
      <selection activeCell="A49" sqref="A49:B51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64" t="str">
        <f>B16&amp;" félévi BESZÁMOLÓ"</f>
        <v>2. félévi BESZÁMOLÓ</v>
      </c>
      <c r="B1" s="264"/>
      <c r="C1" s="264"/>
    </row>
    <row r="2" spans="1:6" x14ac:dyDescent="0.25">
      <c r="A2" s="265" t="s">
        <v>344</v>
      </c>
      <c r="B2" s="265"/>
      <c r="C2" s="265"/>
    </row>
    <row r="3" spans="1:6" x14ac:dyDescent="0.25">
      <c r="A3" s="265" t="s">
        <v>514</v>
      </c>
      <c r="B3" s="265"/>
      <c r="C3" s="265"/>
    </row>
    <row r="4" spans="1:6" s="57" customFormat="1" x14ac:dyDescent="0.25">
      <c r="A4" s="178" t="s">
        <v>246</v>
      </c>
      <c r="B4" s="178" t="str">
        <f>IF(ISBLANK('Felvételi '!C4),"",'Felvételi '!C4)</f>
        <v/>
      </c>
      <c r="C4" s="116"/>
    </row>
    <row r="5" spans="1:6" s="57" customFormat="1" x14ac:dyDescent="0.25">
      <c r="A5" s="178" t="s">
        <v>247</v>
      </c>
      <c r="B5" s="178" t="str">
        <f>IF(ISBLANK('Felvételi '!C5),"",'Felvételi '!C5)</f>
        <v/>
      </c>
      <c r="C5" s="116"/>
    </row>
    <row r="6" spans="1:6" s="57" customFormat="1" x14ac:dyDescent="0.25">
      <c r="A6" s="179" t="s">
        <v>248</v>
      </c>
      <c r="B6" s="178" t="str">
        <f>IF(ISBLANK('Felvételi '!C6),"",'Felvételi '!C6)</f>
        <v/>
      </c>
      <c r="C6" s="116"/>
    </row>
    <row r="7" spans="1:6" s="57" customFormat="1" x14ac:dyDescent="0.25">
      <c r="A7" s="178" t="s">
        <v>249</v>
      </c>
      <c r="B7" s="178" t="str">
        <f>IF(ISBLANK('Felvételi '!C7),"",'Felvételi '!C7)</f>
        <v/>
      </c>
      <c r="C7" s="117"/>
    </row>
    <row r="8" spans="1:6" s="57" customFormat="1" x14ac:dyDescent="0.25">
      <c r="A8" s="178" t="s">
        <v>250</v>
      </c>
      <c r="B8" s="178" t="str">
        <f>IF(ISBLANK('Felvételi '!C8),"",'Felvételi '!C8)</f>
        <v/>
      </c>
      <c r="C8" s="117"/>
    </row>
    <row r="9" spans="1:6" s="57" customFormat="1" x14ac:dyDescent="0.25">
      <c r="A9" s="178" t="s">
        <v>251</v>
      </c>
      <c r="B9" s="178" t="str">
        <f>IF(ISBLANK('Felvételi '!C9),"",'Felvételi '!C9)</f>
        <v/>
      </c>
      <c r="C9" s="117"/>
    </row>
    <row r="10" spans="1:6" s="57" customFormat="1" x14ac:dyDescent="0.25">
      <c r="A10" s="178" t="s">
        <v>252</v>
      </c>
      <c r="B10" s="178" t="str">
        <f>IF(ISBLANK('Felvételi '!C10),"",'Felvételi '!C10)</f>
        <v/>
      </c>
      <c r="C10" s="117"/>
      <c r="D10" s="117"/>
      <c r="E10" s="117"/>
      <c r="F10" s="117"/>
    </row>
    <row r="11" spans="1:6" s="57" customFormat="1" x14ac:dyDescent="0.25">
      <c r="A11" s="178" t="s">
        <v>253</v>
      </c>
      <c r="B11" s="178" t="str">
        <f>IF(ISBLANK('Felvételi '!C11),"",'Felvételi '!C11)</f>
        <v/>
      </c>
      <c r="C11" s="117"/>
      <c r="D11" s="117"/>
      <c r="E11" s="117"/>
      <c r="F11" s="117"/>
    </row>
    <row r="12" spans="1:6" s="57" customFormat="1" x14ac:dyDescent="0.25">
      <c r="A12" s="178" t="s">
        <v>254</v>
      </c>
      <c r="B12" s="178" t="str">
        <f>IF(ISBLANK('Felvételi '!C12),"",'Felvételi '!C12)</f>
        <v/>
      </c>
      <c r="C12" s="117"/>
      <c r="D12" s="117"/>
      <c r="E12" s="117"/>
      <c r="F12" s="117"/>
    </row>
    <row r="13" spans="1:6" s="57" customFormat="1" x14ac:dyDescent="0.25">
      <c r="A13" s="178" t="s">
        <v>357</v>
      </c>
      <c r="B13" s="180" t="str">
        <f>IF(ISBLANK('Felvételi '!C13),"",'Felvételi '!C13)</f>
        <v/>
      </c>
      <c r="C13" s="117"/>
      <c r="D13" s="117"/>
      <c r="E13" s="117"/>
      <c r="F13" s="117"/>
    </row>
    <row r="14" spans="1:6" s="57" customFormat="1" x14ac:dyDescent="0.25">
      <c r="A14" s="178" t="s">
        <v>358</v>
      </c>
      <c r="B14" s="180" t="str">
        <f>IF(ISBLANK('Felvételi '!C14),"",'Felvételi '!C14)</f>
        <v/>
      </c>
      <c r="C14" s="117"/>
      <c r="D14" s="117"/>
      <c r="E14" s="117"/>
      <c r="F14" s="117"/>
    </row>
    <row r="15" spans="1:6" s="57" customFormat="1" x14ac:dyDescent="0.25">
      <c r="A15" s="178" t="s">
        <v>315</v>
      </c>
      <c r="B15" s="180" t="str">
        <f>IF(ISBLANK('Felvételi '!C15),"",'Felvételi '!C15)</f>
        <v/>
      </c>
      <c r="C15" s="116" t="s">
        <v>529</v>
      </c>
      <c r="D15" s="117"/>
      <c r="E15" s="117"/>
      <c r="F15" s="117"/>
    </row>
    <row r="16" spans="1:6" s="57" customFormat="1" x14ac:dyDescent="0.25">
      <c r="A16" s="178" t="s">
        <v>420</v>
      </c>
      <c r="B16" s="178" t="s">
        <v>109</v>
      </c>
      <c r="C16" s="116"/>
      <c r="D16" s="117"/>
      <c r="E16" s="117"/>
      <c r="F16" s="117"/>
    </row>
    <row r="17" spans="1:3" x14ac:dyDescent="0.25">
      <c r="A17" s="118"/>
      <c r="B17" s="119"/>
      <c r="C17" s="122" t="s">
        <v>327</v>
      </c>
    </row>
    <row r="18" spans="1:3" s="57" customFormat="1" x14ac:dyDescent="0.25">
      <c r="A18" s="266" t="s">
        <v>354</v>
      </c>
      <c r="B18" s="266"/>
      <c r="C18" s="266"/>
    </row>
    <row r="19" spans="1:3" x14ac:dyDescent="0.25">
      <c r="A19" s="165" t="s">
        <v>314</v>
      </c>
      <c r="B19" s="165" t="s">
        <v>326</v>
      </c>
      <c r="C19" s="121"/>
    </row>
    <row r="20" spans="1:3" x14ac:dyDescent="0.25">
      <c r="A20" s="158" t="str" cm="1">
        <f t="array" ref="A20">_xlfn._xlws.FILTER(Tantárgy!$E$4:$E$12,Tantárgy!$A$4:$A$12=$B$16,"nincs ilyen")</f>
        <v>nincs ilyen</v>
      </c>
      <c r="B20" s="162" t="str" cm="1">
        <f t="array" ref="B20">_xlfn._xlws.FILTER(Tantárgy!$D$4:$D$12,Tantárgy!$A$4:$A$12=$B$16,"nincs ilyen")</f>
        <v>nincs ilyen</v>
      </c>
      <c r="C20" s="120" t="str" cm="1">
        <f t="array" ref="C20">_xlfn._xlws.FILTER(Tantárgy!$G$4:$G$12,Tantárgy!$A$4:$A$12=$B$16,"0")</f>
        <v>0</v>
      </c>
    </row>
    <row r="21" spans="1:3" x14ac:dyDescent="0.25">
      <c r="A21" s="158"/>
      <c r="B21" s="163"/>
      <c r="C21" s="120"/>
    </row>
    <row r="22" spans="1:3" x14ac:dyDescent="0.25">
      <c r="A22" s="158"/>
      <c r="B22" s="163"/>
      <c r="C22" s="120"/>
    </row>
    <row r="23" spans="1:3" x14ac:dyDescent="0.25">
      <c r="A23" s="120" t="s">
        <v>529</v>
      </c>
      <c r="B23" s="120"/>
      <c r="C23" s="120"/>
    </row>
    <row r="24" spans="1:3" x14ac:dyDescent="0.25">
      <c r="A24" s="123"/>
      <c r="B24" s="125" t="s">
        <v>265</v>
      </c>
      <c r="C24" s="129">
        <f>SUM(C20:C23)</f>
        <v>0</v>
      </c>
    </row>
    <row r="25" spans="1:3" x14ac:dyDescent="0.25">
      <c r="A25" s="266" t="s">
        <v>355</v>
      </c>
      <c r="B25" s="267"/>
      <c r="C25" s="267"/>
    </row>
    <row r="26" spans="1:3" x14ac:dyDescent="0.25">
      <c r="A26" s="270" t="s">
        <v>359</v>
      </c>
      <c r="B26" s="271"/>
      <c r="C26" s="124"/>
    </row>
    <row r="27" spans="1:3" x14ac:dyDescent="0.25">
      <c r="B27" t="str" cm="1">
        <f t="array" ref="B27">_xlfn._xlws.FILTER(Kutatószeminárium!$C$3:$C$10,Kutatószeminárium!$B$3:$B$10=$B$16,"nincs ilyen")</f>
        <v>nincs ilyen</v>
      </c>
      <c r="C27" s="122" t="str" cm="1">
        <f t="array" ref="C27">_xlfn._xlws.FILTER(Kutatószeminárium!$E$3:$E$10,Kutatószeminárium!$B$3:$B$10=$B$16,"0")</f>
        <v>0</v>
      </c>
    </row>
    <row r="28" spans="1:3" x14ac:dyDescent="0.25">
      <c r="A28" s="164"/>
      <c r="B28" s="164"/>
      <c r="C28" s="122"/>
    </row>
    <row r="29" spans="1:3" x14ac:dyDescent="0.25">
      <c r="A29" s="268" t="s">
        <v>265</v>
      </c>
      <c r="B29" s="269"/>
      <c r="C29" s="129">
        <f>SUM(C27:C28)</f>
        <v>0</v>
      </c>
    </row>
    <row r="30" spans="1:3" x14ac:dyDescent="0.25">
      <c r="A30" s="266" t="s">
        <v>349</v>
      </c>
      <c r="B30" s="267"/>
      <c r="C30" s="276"/>
    </row>
    <row r="31" spans="1:3" x14ac:dyDescent="0.25">
      <c r="A31" s="272" t="str" cm="1">
        <f t="array" ref="A31">_xlfn._xlws.FILTER(Oktatás!$C$3:$C$10,Oktatás!$B$3:$B$10=$B$16,"nincs ilyen")</f>
        <v>nincs ilyen</v>
      </c>
      <c r="B31" s="273"/>
      <c r="C31" s="120" t="str" cm="1">
        <f t="array" ref="C31">_xlfn._xlws.FILTER(Oktatás!$E$3:$E$10,Oktatás!$B$3:$B$10=$B$16,"0")</f>
        <v>0</v>
      </c>
    </row>
    <row r="32" spans="1:3" x14ac:dyDescent="0.25">
      <c r="A32" s="266" t="s">
        <v>352</v>
      </c>
      <c r="B32" s="267"/>
      <c r="C32" s="267"/>
    </row>
    <row r="33" spans="1:3" x14ac:dyDescent="0.25">
      <c r="A33" s="274" t="str" cm="1">
        <f t="array" ref="A33">_xlfn._xlws.FILTER(Kutatás!$C$3:$C$10,Kutatás!$B$3:$B$10=$B$16,"mincs ilyen")</f>
        <v>mincs ilyen</v>
      </c>
      <c r="B33" s="275"/>
      <c r="C33" s="120" t="str" cm="1">
        <f t="array" ref="C33">_xlfn._xlws.FILTER(Kutatás!$D$3:$D$10,Kutatás!$B$3:$B$10=$B$16,"0")</f>
        <v>0</v>
      </c>
    </row>
    <row r="34" spans="1:3" x14ac:dyDescent="0.25">
      <c r="A34" s="266" t="s">
        <v>353</v>
      </c>
      <c r="B34" s="266"/>
      <c r="C34" s="266"/>
    </row>
    <row r="35" spans="1:3" x14ac:dyDescent="0.25">
      <c r="A35" s="166" t="s">
        <v>348</v>
      </c>
      <c r="B35" s="167" t="s">
        <v>419</v>
      </c>
      <c r="C35" s="124"/>
    </row>
    <row r="36" spans="1:3" x14ac:dyDescent="0.25">
      <c r="A36" s="162" t="str" cm="1">
        <f t="array" ref="A36">_xlfn._xlws.FILTER(Mobilitás!$D$3:$D$10,Mobilitás!$B$3:$B$10=$B$16,"nincs ilyen")</f>
        <v>nincs ilyen</v>
      </c>
      <c r="B36" s="162" t="str" cm="1">
        <f t="array" ref="B36">_xlfn._xlws.FILTER(Mobilitás!$C$3:$C$10,Mobilitás!$B$3:$B$10=$B$16,"nincs ilyen")</f>
        <v>nincs ilyen</v>
      </c>
      <c r="C36" s="120" t="str" cm="1">
        <f t="array" ref="C36">_xlfn._xlws.FILTER(Mobilitás!$E$3:$E$10,Mobilitás!$B$3:$B$10=$B$16,"0")</f>
        <v>0</v>
      </c>
    </row>
    <row r="37" spans="1:3" x14ac:dyDescent="0.25">
      <c r="A37" s="266" t="s">
        <v>356</v>
      </c>
      <c r="B37" s="266"/>
      <c r="C37" s="266"/>
    </row>
    <row r="38" spans="1:3" x14ac:dyDescent="0.25">
      <c r="A38" s="165" t="s">
        <v>340</v>
      </c>
      <c r="B38" s="168" t="s">
        <v>341</v>
      </c>
      <c r="C38" s="124"/>
    </row>
    <row r="39" spans="1:3" x14ac:dyDescent="0.25">
      <c r="A39" s="161" t="str" cm="1">
        <f t="array" ref="A39">_xlfn._xlws.FILTER(Publikáció!$C$3:$C$10,Publikáció!$B$3:$B$10=$B$16,"nincs ilyen")</f>
        <v>nincs ilyen</v>
      </c>
      <c r="B39" s="161" t="str" cm="1">
        <f t="array" ref="B39">_xlfn._xlws.FILTER(Publikáció!$D$3:$D$10,Publikáció!$B$3:$B$10=$B$16,"nincs ilyen")</f>
        <v>nincs ilyen</v>
      </c>
      <c r="C39" s="122" t="str" cm="1">
        <f t="array" ref="C39">_xlfn._xlws.FILTER(Publikáció!$J$3:$J$10,Publikáció!$B$3:$B$10=$B$16,"0")</f>
        <v>0</v>
      </c>
    </row>
    <row r="40" spans="1:3" x14ac:dyDescent="0.25">
      <c r="A40" s="161"/>
      <c r="B40" s="161"/>
      <c r="C40" s="128"/>
    </row>
    <row r="41" spans="1:3" x14ac:dyDescent="0.25">
      <c r="A41" s="161"/>
      <c r="B41" s="161"/>
      <c r="C41" s="128"/>
    </row>
    <row r="42" spans="1:3" x14ac:dyDescent="0.25">
      <c r="A42" s="161"/>
      <c r="B42" s="161"/>
      <c r="C42" s="128"/>
    </row>
    <row r="43" spans="1:3" x14ac:dyDescent="0.25">
      <c r="A43" s="161"/>
      <c r="B43" s="161"/>
      <c r="C43" s="123"/>
    </row>
    <row r="44" spans="1:3" x14ac:dyDescent="0.25">
      <c r="A44" s="161"/>
      <c r="B44" s="161"/>
    </row>
    <row r="45" spans="1:3" x14ac:dyDescent="0.25">
      <c r="B45" s="125" t="s">
        <v>265</v>
      </c>
      <c r="C45" s="129">
        <f>SUM(C39:C44)</f>
        <v>0</v>
      </c>
    </row>
    <row r="46" spans="1:3" ht="18.75" x14ac:dyDescent="0.3">
      <c r="A46" s="49"/>
      <c r="B46" s="148" t="s">
        <v>364</v>
      </c>
      <c r="C46" s="149">
        <f>C24+C29+C31+C33+C36+C45</f>
        <v>0</v>
      </c>
    </row>
    <row r="47" spans="1:3" x14ac:dyDescent="0.25">
      <c r="A47" s="131" t="s">
        <v>345</v>
      </c>
    </row>
    <row r="48" spans="1:3" x14ac:dyDescent="0.25">
      <c r="A48" s="118" t="s">
        <v>363</v>
      </c>
    </row>
    <row r="49" spans="1:2" ht="31.35" customHeight="1" x14ac:dyDescent="0.25">
      <c r="A49" s="104" t="s">
        <v>562</v>
      </c>
      <c r="B49" s="64"/>
    </row>
    <row r="50" spans="1:2" ht="31.35" customHeight="1" x14ac:dyDescent="0.25">
      <c r="A50" s="104" t="s">
        <v>560</v>
      </c>
      <c r="B50" s="64"/>
    </row>
    <row r="51" spans="1:2" x14ac:dyDescent="0.25">
      <c r="A51" s="104" t="s">
        <v>561</v>
      </c>
      <c r="B51" s="64"/>
    </row>
  </sheetData>
  <sheetProtection algorithmName="SHA-512" hashValue="DpcytVqvYFFPuDnDl/5koa2Y87KhR/S6JXNqA5MciG1YAD+q3Y7R2fxg9xUboXykSXn67WnxW7NbgGwc5HC3+w==" saltValue="73dRpnQomQ2JV1bauTE/Ww==" spinCount="100000" sheet="1" selectLockedCells="1" selectUnlockedCells="1"/>
  <mergeCells count="13">
    <mergeCell ref="A33:B33"/>
    <mergeCell ref="A34:C34"/>
    <mergeCell ref="A37:C37"/>
    <mergeCell ref="A29:B29"/>
    <mergeCell ref="A30:C30"/>
    <mergeCell ref="A31:B31"/>
    <mergeCell ref="A32:C32"/>
    <mergeCell ref="A26:B26"/>
    <mergeCell ref="A1:C1"/>
    <mergeCell ref="A2:C2"/>
    <mergeCell ref="A3:C3"/>
    <mergeCell ref="A18:C18"/>
    <mergeCell ref="A25:C25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CBC4D-33E9-404E-98B7-2C91393C3E12}">
  <sheetPr>
    <tabColor rgb="FFC00000"/>
    <pageSetUpPr fitToPage="1"/>
  </sheetPr>
  <dimension ref="A1:F51"/>
  <sheetViews>
    <sheetView zoomScale="80" zoomScaleNormal="80" workbookViewId="0">
      <selection activeCell="A49" sqref="A49:B51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64" t="str">
        <f>B16&amp;" félévi BESZÁMOLÓ"</f>
        <v>3. félévi BESZÁMOLÓ</v>
      </c>
      <c r="B1" s="264"/>
      <c r="C1" s="264"/>
    </row>
    <row r="2" spans="1:6" x14ac:dyDescent="0.25">
      <c r="A2" s="265" t="s">
        <v>344</v>
      </c>
      <c r="B2" s="265"/>
      <c r="C2" s="265"/>
    </row>
    <row r="3" spans="1:6" x14ac:dyDescent="0.25">
      <c r="A3" s="265" t="s">
        <v>514</v>
      </c>
      <c r="B3" s="265"/>
      <c r="C3" s="265"/>
    </row>
    <row r="4" spans="1:6" s="57" customFormat="1" x14ac:dyDescent="0.25">
      <c r="A4" s="178" t="s">
        <v>246</v>
      </c>
      <c r="B4" s="178" t="str">
        <f>IF(ISBLANK('Felvételi '!C4),"",'Felvételi '!C4)</f>
        <v/>
      </c>
      <c r="C4" s="116"/>
    </row>
    <row r="5" spans="1:6" s="57" customFormat="1" x14ac:dyDescent="0.25">
      <c r="A5" s="178" t="s">
        <v>247</v>
      </c>
      <c r="B5" s="178" t="str">
        <f>IF(ISBLANK('Felvételi '!C5),"",'Felvételi '!C5)</f>
        <v/>
      </c>
      <c r="C5" s="116"/>
    </row>
    <row r="6" spans="1:6" s="57" customFormat="1" x14ac:dyDescent="0.25">
      <c r="A6" s="179" t="s">
        <v>248</v>
      </c>
      <c r="B6" s="178" t="str">
        <f>IF(ISBLANK('Felvételi '!C6),"",'Felvételi '!C6)</f>
        <v/>
      </c>
      <c r="C6" s="116"/>
    </row>
    <row r="7" spans="1:6" s="57" customFormat="1" x14ac:dyDescent="0.25">
      <c r="A7" s="178" t="s">
        <v>249</v>
      </c>
      <c r="B7" s="178" t="str">
        <f>IF(ISBLANK('Felvételi '!C7),"",'Felvételi '!C7)</f>
        <v/>
      </c>
      <c r="C7" s="117"/>
    </row>
    <row r="8" spans="1:6" s="57" customFormat="1" x14ac:dyDescent="0.25">
      <c r="A8" s="178" t="s">
        <v>250</v>
      </c>
      <c r="B8" s="178" t="str">
        <f>IF(ISBLANK('Felvételi '!C8),"",'Felvételi '!C8)</f>
        <v/>
      </c>
      <c r="C8" s="117"/>
    </row>
    <row r="9" spans="1:6" s="57" customFormat="1" x14ac:dyDescent="0.25">
      <c r="A9" s="178" t="s">
        <v>251</v>
      </c>
      <c r="B9" s="178" t="str">
        <f>IF(ISBLANK('Felvételi '!C9),"",'Felvételi '!C9)</f>
        <v/>
      </c>
      <c r="C9" s="117"/>
    </row>
    <row r="10" spans="1:6" s="57" customFormat="1" x14ac:dyDescent="0.25">
      <c r="A10" s="178" t="s">
        <v>252</v>
      </c>
      <c r="B10" s="178" t="str">
        <f>IF(ISBLANK('Felvételi '!C10),"",'Felvételi '!C10)</f>
        <v/>
      </c>
      <c r="C10" s="117"/>
      <c r="D10" s="117"/>
      <c r="E10" s="117"/>
      <c r="F10" s="117"/>
    </row>
    <row r="11" spans="1:6" s="57" customFormat="1" x14ac:dyDescent="0.25">
      <c r="A11" s="178" t="s">
        <v>253</v>
      </c>
      <c r="B11" s="178" t="str">
        <f>IF(ISBLANK('Felvételi '!C11),"",'Felvételi '!C11)</f>
        <v/>
      </c>
      <c r="C11" s="117"/>
      <c r="D11" s="117"/>
      <c r="E11" s="117"/>
      <c r="F11" s="117"/>
    </row>
    <row r="12" spans="1:6" s="57" customFormat="1" x14ac:dyDescent="0.25">
      <c r="A12" s="178" t="s">
        <v>254</v>
      </c>
      <c r="B12" s="178" t="str">
        <f>IF(ISBLANK('Felvételi '!C12),"",'Felvételi '!C12)</f>
        <v/>
      </c>
      <c r="C12" s="117"/>
      <c r="D12" s="117"/>
      <c r="E12" s="117"/>
      <c r="F12" s="117"/>
    </row>
    <row r="13" spans="1:6" s="57" customFormat="1" x14ac:dyDescent="0.25">
      <c r="A13" s="178" t="s">
        <v>357</v>
      </c>
      <c r="B13" s="180" t="str">
        <f>IF(ISBLANK('Felvételi '!C13),"",'Felvételi '!C13)</f>
        <v/>
      </c>
      <c r="C13" s="117"/>
      <c r="D13" s="117"/>
      <c r="E13" s="117"/>
      <c r="F13" s="117"/>
    </row>
    <row r="14" spans="1:6" s="57" customFormat="1" x14ac:dyDescent="0.25">
      <c r="A14" s="178" t="s">
        <v>358</v>
      </c>
      <c r="B14" s="180" t="str">
        <f>IF(ISBLANK('Felvételi '!C14),"",'Felvételi '!C14)</f>
        <v/>
      </c>
      <c r="C14" s="117"/>
      <c r="D14" s="117"/>
      <c r="E14" s="117"/>
      <c r="F14" s="117"/>
    </row>
    <row r="15" spans="1:6" s="57" customFormat="1" x14ac:dyDescent="0.25">
      <c r="A15" s="178" t="s">
        <v>315</v>
      </c>
      <c r="B15" s="180" t="str">
        <f>IF(ISBLANK('Felvételi '!C15),"",'Felvételi '!C15)</f>
        <v/>
      </c>
      <c r="C15" s="116" t="s">
        <v>529</v>
      </c>
      <c r="D15" s="117"/>
      <c r="E15" s="117"/>
      <c r="F15" s="117"/>
    </row>
    <row r="16" spans="1:6" s="57" customFormat="1" x14ac:dyDescent="0.25">
      <c r="A16" s="178" t="s">
        <v>420</v>
      </c>
      <c r="B16" s="178" t="s">
        <v>111</v>
      </c>
      <c r="C16" s="116"/>
      <c r="D16" s="117"/>
      <c r="E16" s="117"/>
      <c r="F16" s="117"/>
    </row>
    <row r="17" spans="1:3" x14ac:dyDescent="0.25">
      <c r="A17" s="118"/>
      <c r="B17" s="119"/>
      <c r="C17" s="122" t="s">
        <v>327</v>
      </c>
    </row>
    <row r="18" spans="1:3" s="57" customFormat="1" x14ac:dyDescent="0.25">
      <c r="A18" s="266" t="s">
        <v>354</v>
      </c>
      <c r="B18" s="266"/>
      <c r="C18" s="266"/>
    </row>
    <row r="19" spans="1:3" x14ac:dyDescent="0.25">
      <c r="A19" s="165" t="s">
        <v>314</v>
      </c>
      <c r="B19" s="165" t="s">
        <v>326</v>
      </c>
      <c r="C19" s="121"/>
    </row>
    <row r="20" spans="1:3" x14ac:dyDescent="0.25">
      <c r="A20" s="158" t="str" cm="1">
        <f t="array" ref="A20">_xlfn._xlws.FILTER(Tantárgy!$E$4:$E$12,Tantárgy!$A$4:$A$12=$B$16,"nincs ilyen")</f>
        <v>nincs ilyen</v>
      </c>
      <c r="B20" s="162" t="str" cm="1">
        <f t="array" ref="B20">_xlfn._xlws.FILTER(Tantárgy!$D$4:$D$12,Tantárgy!$A$4:$A$12=$B$16,"nincs ilyen")</f>
        <v>nincs ilyen</v>
      </c>
      <c r="C20" s="120" t="str" cm="1">
        <f t="array" ref="C20">_xlfn._xlws.FILTER(Tantárgy!$G$4:$G$12,Tantárgy!$A$4:$A$12=$B$16,"0")</f>
        <v>0</v>
      </c>
    </row>
    <row r="21" spans="1:3" x14ac:dyDescent="0.25">
      <c r="A21" s="158"/>
      <c r="B21" s="163"/>
      <c r="C21" s="120"/>
    </row>
    <row r="22" spans="1:3" x14ac:dyDescent="0.25">
      <c r="A22" s="158"/>
      <c r="B22" s="163"/>
      <c r="C22" s="120"/>
    </row>
    <row r="23" spans="1:3" x14ac:dyDescent="0.25">
      <c r="A23" s="120" t="s">
        <v>529</v>
      </c>
      <c r="B23" s="120"/>
      <c r="C23" s="120"/>
    </row>
    <row r="24" spans="1:3" x14ac:dyDescent="0.25">
      <c r="A24" s="123"/>
      <c r="B24" s="125" t="s">
        <v>265</v>
      </c>
      <c r="C24" s="129">
        <f>SUM(C20:C23)</f>
        <v>0</v>
      </c>
    </row>
    <row r="25" spans="1:3" x14ac:dyDescent="0.25">
      <c r="A25" s="266" t="s">
        <v>355</v>
      </c>
      <c r="B25" s="267"/>
      <c r="C25" s="267"/>
    </row>
    <row r="26" spans="1:3" x14ac:dyDescent="0.25">
      <c r="A26" s="270" t="s">
        <v>359</v>
      </c>
      <c r="B26" s="271"/>
      <c r="C26" s="124"/>
    </row>
    <row r="27" spans="1:3" x14ac:dyDescent="0.25">
      <c r="B27" s="164" t="str" cm="1">
        <f t="array" ref="B27">_xlfn._xlws.FILTER(Kutatószeminárium!$C$3:$C$10,Kutatószeminárium!$B$3:$B$10=$B$16,"nincs ilyen")</f>
        <v>nincs ilyen</v>
      </c>
      <c r="C27" s="122" t="str" cm="1">
        <f t="array" ref="C27">_xlfn._xlws.FILTER(Kutatószeminárium!$E$3:$E$10,Kutatószeminárium!$B$3:$B$10=$B$16,"0")</f>
        <v>0</v>
      </c>
    </row>
    <row r="28" spans="1:3" x14ac:dyDescent="0.25">
      <c r="A28" s="188"/>
      <c r="B28" s="164"/>
      <c r="C28" s="122"/>
    </row>
    <row r="29" spans="1:3" x14ac:dyDescent="0.25">
      <c r="A29" s="268" t="s">
        <v>265</v>
      </c>
      <c r="B29" s="269"/>
      <c r="C29" s="129">
        <f>SUM(C27:C28)</f>
        <v>0</v>
      </c>
    </row>
    <row r="30" spans="1:3" x14ac:dyDescent="0.25">
      <c r="A30" s="266" t="s">
        <v>349</v>
      </c>
      <c r="B30" s="267"/>
      <c r="C30" s="276"/>
    </row>
    <row r="31" spans="1:3" x14ac:dyDescent="0.25">
      <c r="A31" s="272" t="str" cm="1">
        <f t="array" ref="A31">_xlfn._xlws.FILTER(Oktatás!$C$3:$C$10,Oktatás!$B$3:$B$10=$B$16,"nincs ilyen")</f>
        <v>nincs ilyen</v>
      </c>
      <c r="B31" s="273"/>
      <c r="C31" s="120" t="str" cm="1">
        <f t="array" ref="C31">_xlfn._xlws.FILTER(Oktatás!$E$3:$E$10,Oktatás!$B$3:$B$10=$B$16,"0")</f>
        <v>0</v>
      </c>
    </row>
    <row r="32" spans="1:3" x14ac:dyDescent="0.25">
      <c r="A32" s="266" t="s">
        <v>352</v>
      </c>
      <c r="B32" s="267"/>
      <c r="C32" s="267"/>
    </row>
    <row r="33" spans="1:3" x14ac:dyDescent="0.25">
      <c r="A33" s="274" t="str" cm="1">
        <f t="array" ref="A33">_xlfn._xlws.FILTER(Kutatás!$C$3:$C$10,Kutatás!$B$3:$B$10=$B$16,"nincs ilyen")</f>
        <v>nincs ilyen</v>
      </c>
      <c r="B33" s="275"/>
      <c r="C33" s="120" t="str" cm="1">
        <f t="array" ref="C33">_xlfn._xlws.FILTER(Kutatás!$D$3:$D$10,Kutatás!$B$3:$B$10=$B$16,"0")</f>
        <v>0</v>
      </c>
    </row>
    <row r="34" spans="1:3" x14ac:dyDescent="0.25">
      <c r="A34" s="266" t="s">
        <v>353</v>
      </c>
      <c r="B34" s="266"/>
      <c r="C34" s="266"/>
    </row>
    <row r="35" spans="1:3" x14ac:dyDescent="0.25">
      <c r="A35" s="166" t="s">
        <v>348</v>
      </c>
      <c r="B35" s="167" t="s">
        <v>419</v>
      </c>
      <c r="C35" s="124"/>
    </row>
    <row r="36" spans="1:3" x14ac:dyDescent="0.25">
      <c r="A36" s="162" t="str" cm="1">
        <f t="array" ref="A36">_xlfn._xlws.FILTER(Mobilitás!$D$3:$D$10,Mobilitás!$B$3:$B$10=$B$16,"nincs ilyen")</f>
        <v>nincs ilyen</v>
      </c>
      <c r="B36" s="162" t="str" cm="1">
        <f t="array" ref="B36">_xlfn._xlws.FILTER(Mobilitás!$C$3:$C$10,Mobilitás!$B$3:$B$10=$B$16,"nincs ilyen")</f>
        <v>nincs ilyen</v>
      </c>
      <c r="C36" s="120" t="str" cm="1">
        <f t="array" ref="C36">_xlfn._xlws.FILTER(Mobilitás!$E$3:$E$10,Mobilitás!$B$3:$B$10=$B$16,"0")</f>
        <v>0</v>
      </c>
    </row>
    <row r="37" spans="1:3" x14ac:dyDescent="0.25">
      <c r="A37" s="266" t="s">
        <v>356</v>
      </c>
      <c r="B37" s="266"/>
      <c r="C37" s="266"/>
    </row>
    <row r="38" spans="1:3" x14ac:dyDescent="0.25">
      <c r="A38" s="165" t="s">
        <v>340</v>
      </c>
      <c r="B38" s="168" t="s">
        <v>341</v>
      </c>
      <c r="C38" s="124"/>
    </row>
    <row r="39" spans="1:3" x14ac:dyDescent="0.25">
      <c r="A39" s="161" t="str" cm="1">
        <f t="array" ref="A39">_xlfn._xlws.FILTER(Publikáció!$C$3:$C$10,Publikáció!$B$3:$B$10=$B$16,"nincs ilyen")</f>
        <v>nincs ilyen</v>
      </c>
      <c r="B39" s="161" t="str" cm="1">
        <f t="array" ref="B39">_xlfn._xlws.FILTER(Publikáció!$D$3:$D$10,Publikáció!$B$3:$B$10=$B$16,"nincs ilyen")</f>
        <v>nincs ilyen</v>
      </c>
      <c r="C39" s="122" t="str" cm="1">
        <f t="array" ref="C39">_xlfn._xlws.FILTER(Publikáció!$J$3:$J$10,Publikáció!$B$3:$B$10=$B$16,"nincs ilyen")</f>
        <v>nincs ilyen</v>
      </c>
    </row>
    <row r="40" spans="1:3" x14ac:dyDescent="0.25">
      <c r="A40" s="161"/>
      <c r="B40" s="161"/>
      <c r="C40" s="128"/>
    </row>
    <row r="41" spans="1:3" x14ac:dyDescent="0.25">
      <c r="A41" s="161"/>
      <c r="B41" s="161"/>
      <c r="C41" s="128"/>
    </row>
    <row r="42" spans="1:3" x14ac:dyDescent="0.25">
      <c r="A42" s="161"/>
      <c r="B42" s="161"/>
      <c r="C42" s="128"/>
    </row>
    <row r="43" spans="1:3" x14ac:dyDescent="0.25">
      <c r="A43" s="161"/>
      <c r="B43" s="161"/>
      <c r="C43" s="123"/>
    </row>
    <row r="44" spans="1:3" x14ac:dyDescent="0.25">
      <c r="A44" s="161"/>
      <c r="B44" s="161"/>
    </row>
    <row r="45" spans="1:3" x14ac:dyDescent="0.25">
      <c r="B45" s="125" t="s">
        <v>265</v>
      </c>
      <c r="C45" s="129">
        <f>SUM(C39:C44)</f>
        <v>0</v>
      </c>
    </row>
    <row r="46" spans="1:3" ht="18.75" x14ac:dyDescent="0.3">
      <c r="A46" s="49"/>
      <c r="B46" s="148" t="s">
        <v>364</v>
      </c>
      <c r="C46" s="149">
        <f>C24+C29+C31+C33+C36+C45</f>
        <v>0</v>
      </c>
    </row>
    <row r="47" spans="1:3" x14ac:dyDescent="0.25">
      <c r="A47" s="131" t="s">
        <v>345</v>
      </c>
    </row>
    <row r="48" spans="1:3" x14ac:dyDescent="0.25">
      <c r="A48" s="118" t="s">
        <v>363</v>
      </c>
    </row>
    <row r="49" spans="1:2" ht="31.35" customHeight="1" x14ac:dyDescent="0.25">
      <c r="A49" s="104" t="s">
        <v>562</v>
      </c>
      <c r="B49" s="64"/>
    </row>
    <row r="50" spans="1:2" ht="31.35" customHeight="1" x14ac:dyDescent="0.25">
      <c r="A50" s="104" t="s">
        <v>560</v>
      </c>
      <c r="B50" s="64"/>
    </row>
    <row r="51" spans="1:2" x14ac:dyDescent="0.25">
      <c r="A51" s="104" t="s">
        <v>561</v>
      </c>
      <c r="B51" s="64"/>
    </row>
  </sheetData>
  <sheetProtection algorithmName="SHA-512" hashValue="qGflMsERA/6BvfzRjWdXuWpvIM8Tn0si6srlGx5AaLWBosEc7dwU7ap9TPv+gFXGxiQsXfulpKh6xqTvxFrZ/g==" saltValue="64Sqc5AyEOZqMnlp0roxCw==" spinCount="100000" sheet="1" selectLockedCells="1" selectUnlockedCells="1"/>
  <mergeCells count="13">
    <mergeCell ref="A33:B33"/>
    <mergeCell ref="A34:C34"/>
    <mergeCell ref="A37:C37"/>
    <mergeCell ref="A29:B29"/>
    <mergeCell ref="A30:C30"/>
    <mergeCell ref="A31:B31"/>
    <mergeCell ref="A32:C32"/>
    <mergeCell ref="A26:B26"/>
    <mergeCell ref="A1:C1"/>
    <mergeCell ref="A2:C2"/>
    <mergeCell ref="A3:C3"/>
    <mergeCell ref="A18:C18"/>
    <mergeCell ref="A25:C25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13C4B-C17A-4162-A2B5-521EC83A775D}">
  <sheetPr>
    <tabColor rgb="FFC00000"/>
    <pageSetUpPr fitToPage="1"/>
  </sheetPr>
  <dimension ref="A1:F51"/>
  <sheetViews>
    <sheetView topLeftCell="A16" zoomScaleNormal="100" workbookViewId="0">
      <selection activeCell="A49" sqref="A49:B51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64" t="str">
        <f>B16&amp;" félévi BESZÁMOLÓ"</f>
        <v>4. félévi BESZÁMOLÓ</v>
      </c>
      <c r="B1" s="264"/>
      <c r="C1" s="264"/>
    </row>
    <row r="2" spans="1:6" x14ac:dyDescent="0.25">
      <c r="A2" s="265" t="s">
        <v>344</v>
      </c>
      <c r="B2" s="265"/>
      <c r="C2" s="265"/>
    </row>
    <row r="3" spans="1:6" x14ac:dyDescent="0.25">
      <c r="A3" s="265" t="s">
        <v>514</v>
      </c>
      <c r="B3" s="265"/>
      <c r="C3" s="265"/>
    </row>
    <row r="4" spans="1:6" s="57" customFormat="1" x14ac:dyDescent="0.25">
      <c r="A4" s="178" t="s">
        <v>246</v>
      </c>
      <c r="B4" s="178" t="str">
        <f>IF(ISBLANK('Felvételi '!C4),"",'Felvételi '!C4)</f>
        <v/>
      </c>
      <c r="C4" s="116"/>
    </row>
    <row r="5" spans="1:6" s="57" customFormat="1" x14ac:dyDescent="0.25">
      <c r="A5" s="178" t="s">
        <v>247</v>
      </c>
      <c r="B5" s="178" t="str">
        <f>IF(ISBLANK('Felvételi '!C5),"",'Felvételi '!C5)</f>
        <v/>
      </c>
      <c r="C5" s="116"/>
    </row>
    <row r="6" spans="1:6" s="57" customFormat="1" x14ac:dyDescent="0.25">
      <c r="A6" s="179" t="s">
        <v>248</v>
      </c>
      <c r="B6" s="178" t="str">
        <f>IF(ISBLANK('Felvételi '!C6),"",'Felvételi '!C6)</f>
        <v/>
      </c>
      <c r="C6" s="116"/>
    </row>
    <row r="7" spans="1:6" s="57" customFormat="1" x14ac:dyDescent="0.25">
      <c r="A7" s="178" t="s">
        <v>249</v>
      </c>
      <c r="B7" s="178" t="str">
        <f>IF(ISBLANK('Felvételi '!C7),"",'Felvételi '!C7)</f>
        <v/>
      </c>
      <c r="C7" s="117"/>
    </row>
    <row r="8" spans="1:6" s="57" customFormat="1" x14ac:dyDescent="0.25">
      <c r="A8" s="178" t="s">
        <v>250</v>
      </c>
      <c r="B8" s="178" t="str">
        <f>IF(ISBLANK('Felvételi '!C8),"",'Felvételi '!C8)</f>
        <v/>
      </c>
      <c r="C8" s="117"/>
    </row>
    <row r="9" spans="1:6" s="57" customFormat="1" x14ac:dyDescent="0.25">
      <c r="A9" s="178" t="s">
        <v>251</v>
      </c>
      <c r="B9" s="178" t="str">
        <f>IF(ISBLANK('Felvételi '!C9),"",'Felvételi '!C9)</f>
        <v/>
      </c>
      <c r="C9" s="117"/>
    </row>
    <row r="10" spans="1:6" s="57" customFormat="1" x14ac:dyDescent="0.25">
      <c r="A10" s="178" t="s">
        <v>252</v>
      </c>
      <c r="B10" s="178" t="str">
        <f>IF(ISBLANK('Felvételi '!C10),"",'Felvételi '!C10)</f>
        <v/>
      </c>
      <c r="C10" s="117"/>
      <c r="D10" s="117"/>
      <c r="E10" s="117"/>
      <c r="F10" s="117"/>
    </row>
    <row r="11" spans="1:6" s="57" customFormat="1" x14ac:dyDescent="0.25">
      <c r="A11" s="178" t="s">
        <v>253</v>
      </c>
      <c r="B11" s="178" t="str">
        <f>IF(ISBLANK('Felvételi '!C11),"",'Felvételi '!C11)</f>
        <v/>
      </c>
      <c r="C11" s="117"/>
      <c r="D11" s="117"/>
      <c r="E11" s="117"/>
      <c r="F11" s="117"/>
    </row>
    <row r="12" spans="1:6" s="57" customFormat="1" x14ac:dyDescent="0.25">
      <c r="A12" s="178" t="s">
        <v>254</v>
      </c>
      <c r="B12" s="178" t="str">
        <f>IF(ISBLANK('Felvételi '!C12),"",'Felvételi '!C12)</f>
        <v/>
      </c>
      <c r="C12" s="117"/>
      <c r="D12" s="117"/>
      <c r="E12" s="117"/>
      <c r="F12" s="117"/>
    </row>
    <row r="13" spans="1:6" s="57" customFormat="1" x14ac:dyDescent="0.25">
      <c r="A13" s="178" t="s">
        <v>357</v>
      </c>
      <c r="B13" s="180" t="str">
        <f>IF(ISBLANK('Felvételi '!C13),"",'Felvételi '!C13)</f>
        <v/>
      </c>
      <c r="C13" s="117"/>
      <c r="D13" s="117"/>
      <c r="E13" s="117"/>
      <c r="F13" s="117"/>
    </row>
    <row r="14" spans="1:6" s="57" customFormat="1" x14ac:dyDescent="0.25">
      <c r="A14" s="178" t="s">
        <v>358</v>
      </c>
      <c r="B14" s="180" t="str">
        <f>IF(ISBLANK('Felvételi '!C14),"",'Felvételi '!C14)</f>
        <v/>
      </c>
      <c r="C14" s="117"/>
      <c r="D14" s="117"/>
      <c r="E14" s="117"/>
      <c r="F14" s="117"/>
    </row>
    <row r="15" spans="1:6" s="57" customFormat="1" x14ac:dyDescent="0.25">
      <c r="A15" s="178" t="s">
        <v>315</v>
      </c>
      <c r="B15" s="180" t="str">
        <f>IF(ISBLANK('Felvételi '!C15),"",'Felvételi '!C15)</f>
        <v/>
      </c>
      <c r="C15" s="116" t="s">
        <v>529</v>
      </c>
      <c r="D15" s="117"/>
      <c r="E15" s="117"/>
      <c r="F15" s="117"/>
    </row>
    <row r="16" spans="1:6" s="57" customFormat="1" x14ac:dyDescent="0.25">
      <c r="A16" s="178" t="s">
        <v>420</v>
      </c>
      <c r="B16" s="178" t="s">
        <v>113</v>
      </c>
      <c r="C16" s="116"/>
      <c r="D16" s="117"/>
      <c r="E16" s="117"/>
      <c r="F16" s="117"/>
    </row>
    <row r="17" spans="1:3" x14ac:dyDescent="0.25">
      <c r="A17" s="118"/>
      <c r="B17" s="119"/>
      <c r="C17" s="122" t="s">
        <v>327</v>
      </c>
    </row>
    <row r="18" spans="1:3" s="57" customFormat="1" x14ac:dyDescent="0.25">
      <c r="A18" s="266" t="s">
        <v>354</v>
      </c>
      <c r="B18" s="266"/>
      <c r="C18" s="266"/>
    </row>
    <row r="19" spans="1:3" x14ac:dyDescent="0.25">
      <c r="A19" s="165" t="s">
        <v>314</v>
      </c>
      <c r="B19" s="165" t="s">
        <v>326</v>
      </c>
      <c r="C19" s="121"/>
    </row>
    <row r="20" spans="1:3" x14ac:dyDescent="0.25">
      <c r="A20" s="158" t="str" cm="1">
        <f t="array" ref="A20">_xlfn._xlws.FILTER(Tantárgy!$E$4:$E$12,Tantárgy!$A$4:$A$12=$B$16,"nincs ilyen")</f>
        <v>nincs ilyen</v>
      </c>
      <c r="B20" s="162" t="str" cm="1">
        <f t="array" ref="B20">_xlfn._xlws.FILTER(Tantárgy!$D$4:$D$12,Tantárgy!$A$4:$A$12=$B$16,"nincs ilyen")</f>
        <v>nincs ilyen</v>
      </c>
      <c r="C20" s="120" t="str" cm="1">
        <f t="array" ref="C20">_xlfn._xlws.FILTER(Tantárgy!$G$4:$G$12,Tantárgy!$A$4:$A$12=$B$16,"0")</f>
        <v>0</v>
      </c>
    </row>
    <row r="21" spans="1:3" x14ac:dyDescent="0.25">
      <c r="A21" s="158"/>
      <c r="B21" s="163"/>
      <c r="C21" s="120"/>
    </row>
    <row r="22" spans="1:3" x14ac:dyDescent="0.25">
      <c r="A22" s="158"/>
      <c r="B22" s="163"/>
      <c r="C22" s="120"/>
    </row>
    <row r="23" spans="1:3" x14ac:dyDescent="0.25">
      <c r="A23" s="120" t="s">
        <v>529</v>
      </c>
      <c r="B23" s="120"/>
      <c r="C23" s="120"/>
    </row>
    <row r="24" spans="1:3" x14ac:dyDescent="0.25">
      <c r="A24" s="123"/>
      <c r="B24" s="125" t="s">
        <v>265</v>
      </c>
      <c r="C24" s="129">
        <f>SUM(C20:C23)</f>
        <v>0</v>
      </c>
    </row>
    <row r="25" spans="1:3" x14ac:dyDescent="0.25">
      <c r="A25" s="266" t="s">
        <v>355</v>
      </c>
      <c r="B25" s="267"/>
      <c r="C25" s="267"/>
    </row>
    <row r="26" spans="1:3" x14ac:dyDescent="0.25">
      <c r="A26" s="270" t="s">
        <v>359</v>
      </c>
      <c r="B26" s="271"/>
      <c r="C26" s="124"/>
    </row>
    <row r="27" spans="1:3" x14ac:dyDescent="0.25">
      <c r="B27" t="str" cm="1">
        <f t="array" ref="B27">_xlfn._xlws.FILTER(Kutatószeminárium!$C$3:$C$10,Kutatószeminárium!$B$3:$B$10=$B$16,"nincs ilyen")</f>
        <v>nincs ilyen</v>
      </c>
      <c r="C27" s="122" t="str" cm="1">
        <f t="array" ref="C27">_xlfn._xlws.FILTER(Kutatószeminárium!$E$3:$E$10,Kutatószeminárium!$B$3:$B$10=$B$16,"0")</f>
        <v>0</v>
      </c>
    </row>
    <row r="28" spans="1:3" x14ac:dyDescent="0.25">
      <c r="A28" s="164"/>
      <c r="B28" s="164"/>
      <c r="C28" s="122"/>
    </row>
    <row r="29" spans="1:3" x14ac:dyDescent="0.25">
      <c r="B29" s="125" t="s">
        <v>265</v>
      </c>
      <c r="C29" s="129">
        <f>SUM(C27:C28)</f>
        <v>0</v>
      </c>
    </row>
    <row r="30" spans="1:3" x14ac:dyDescent="0.25">
      <c r="A30" s="266" t="s">
        <v>349</v>
      </c>
      <c r="B30" s="267"/>
      <c r="C30" s="276"/>
    </row>
    <row r="31" spans="1:3" x14ac:dyDescent="0.25">
      <c r="A31" s="272" t="str" cm="1">
        <f t="array" ref="A31">_xlfn._xlws.FILTER(Oktatás!$C$3:$C$10,Oktatás!$B$3:$B$10=$B$16,"nincs ilyen")</f>
        <v>nincs ilyen</v>
      </c>
      <c r="B31" s="273"/>
      <c r="C31" s="120" t="str" cm="1">
        <f t="array" ref="C31">_xlfn._xlws.FILTER(Oktatás!$E$3:$E$10,Oktatás!$B$3:$B$10=$B$16,"0")</f>
        <v>0</v>
      </c>
    </row>
    <row r="32" spans="1:3" x14ac:dyDescent="0.25">
      <c r="A32" s="266" t="s">
        <v>352</v>
      </c>
      <c r="B32" s="267"/>
      <c r="C32" s="267"/>
    </row>
    <row r="33" spans="1:3" x14ac:dyDescent="0.25">
      <c r="A33" s="274" t="str" cm="1">
        <f t="array" ref="A33">_xlfn._xlws.FILTER(Kutatás!$C$3:$C$10,Kutatás!$B$3:$B$10=$B$16,"nincs ilyen")</f>
        <v>nincs ilyen</v>
      </c>
      <c r="B33" s="275"/>
      <c r="C33" s="120" t="str" cm="1">
        <f t="array" ref="C33">_xlfn._xlws.FILTER(Kutatás!$D$3:$D$10,Kutatás!$B$3:$B$10=$B$16,"0")</f>
        <v>0</v>
      </c>
    </row>
    <row r="34" spans="1:3" x14ac:dyDescent="0.25">
      <c r="A34" s="266" t="s">
        <v>353</v>
      </c>
      <c r="B34" s="266"/>
      <c r="C34" s="266"/>
    </row>
    <row r="35" spans="1:3" x14ac:dyDescent="0.25">
      <c r="A35" s="166" t="s">
        <v>348</v>
      </c>
      <c r="B35" s="167" t="s">
        <v>419</v>
      </c>
      <c r="C35" s="124"/>
    </row>
    <row r="36" spans="1:3" x14ac:dyDescent="0.25">
      <c r="A36" s="162" t="str" cm="1">
        <f t="array" ref="A36">_xlfn._xlws.FILTER(Mobilitás!$D$3:$D$10,Mobilitás!$B$3:$B$10=$B$16,"nincs ilyen")</f>
        <v>nincs ilyen</v>
      </c>
      <c r="B36" s="162" t="str" cm="1">
        <f t="array" ref="B36">_xlfn._xlws.FILTER(Mobilitás!$C$3:$C$10,Mobilitás!$B$3:$B$10=$B$16,"nincs ilyen")</f>
        <v>nincs ilyen</v>
      </c>
      <c r="C36" s="120" t="str" cm="1">
        <f t="array" ref="C36">_xlfn._xlws.FILTER(Mobilitás!$E$3:$E$10,Mobilitás!$B$3:$B$10=$B$16,"0")</f>
        <v>0</v>
      </c>
    </row>
    <row r="37" spans="1:3" x14ac:dyDescent="0.25">
      <c r="A37" s="266" t="s">
        <v>356</v>
      </c>
      <c r="B37" s="266"/>
      <c r="C37" s="266"/>
    </row>
    <row r="38" spans="1:3" x14ac:dyDescent="0.25">
      <c r="A38" s="165" t="s">
        <v>340</v>
      </c>
      <c r="B38" s="168" t="s">
        <v>341</v>
      </c>
      <c r="C38" s="124"/>
    </row>
    <row r="39" spans="1:3" x14ac:dyDescent="0.25">
      <c r="A39" s="161" t="str" cm="1">
        <f t="array" ref="A39">_xlfn._xlws.FILTER(Publikáció!$C$3:$C$10,Publikáció!$B$3:$B$10=$B$16,"nincs ilyen")</f>
        <v>nincs ilyen</v>
      </c>
      <c r="B39" s="161" t="str" cm="1">
        <f t="array" ref="B39">_xlfn._xlws.FILTER(Publikáció!$D$3:$D$10,Publikáció!$B$3:$B$10=$B$16,"nincs ilyen")</f>
        <v>nincs ilyen</v>
      </c>
      <c r="C39" s="122" t="str" cm="1">
        <f t="array" ref="C39">_xlfn._xlws.FILTER(Publikáció!$J$3:$J$10,Publikáció!$B$3:$B$10=$B$16,"nincs ilyen")</f>
        <v>nincs ilyen</v>
      </c>
    </row>
    <row r="40" spans="1:3" x14ac:dyDescent="0.25">
      <c r="A40" s="161"/>
      <c r="B40" s="161"/>
      <c r="C40" s="128"/>
    </row>
    <row r="41" spans="1:3" x14ac:dyDescent="0.25">
      <c r="A41" s="161"/>
      <c r="B41" s="161"/>
      <c r="C41" s="128"/>
    </row>
    <row r="42" spans="1:3" x14ac:dyDescent="0.25">
      <c r="A42" s="161"/>
      <c r="B42" s="161"/>
      <c r="C42" s="128"/>
    </row>
    <row r="43" spans="1:3" x14ac:dyDescent="0.25">
      <c r="A43" s="161"/>
      <c r="B43" s="161"/>
      <c r="C43" s="123"/>
    </row>
    <row r="44" spans="1:3" x14ac:dyDescent="0.25">
      <c r="A44" s="161"/>
      <c r="B44" s="161"/>
    </row>
    <row r="45" spans="1:3" x14ac:dyDescent="0.25">
      <c r="B45" s="125" t="s">
        <v>265</v>
      </c>
      <c r="C45" s="129">
        <f>SUM(C39:C44)</f>
        <v>0</v>
      </c>
    </row>
    <row r="46" spans="1:3" ht="18.75" x14ac:dyDescent="0.3">
      <c r="A46" s="49"/>
      <c r="B46" s="148" t="s">
        <v>364</v>
      </c>
      <c r="C46" s="149">
        <f>C24+C29+C31+C33+C36+C45</f>
        <v>0</v>
      </c>
    </row>
    <row r="47" spans="1:3" x14ac:dyDescent="0.25">
      <c r="A47" s="131" t="s">
        <v>345</v>
      </c>
    </row>
    <row r="48" spans="1:3" x14ac:dyDescent="0.25">
      <c r="A48" s="118" t="s">
        <v>363</v>
      </c>
    </row>
    <row r="49" spans="1:2" ht="31.35" customHeight="1" x14ac:dyDescent="0.25">
      <c r="A49" s="104" t="s">
        <v>562</v>
      </c>
      <c r="B49" s="64"/>
    </row>
    <row r="50" spans="1:2" ht="31.35" customHeight="1" x14ac:dyDescent="0.25">
      <c r="A50" s="104" t="s">
        <v>560</v>
      </c>
      <c r="B50" s="64"/>
    </row>
    <row r="51" spans="1:2" x14ac:dyDescent="0.25">
      <c r="A51" s="104" t="s">
        <v>561</v>
      </c>
      <c r="B51" s="64"/>
    </row>
  </sheetData>
  <sheetProtection algorithmName="SHA-512" hashValue="VMX57mpEwsPXz5jKlp3K4LxJ4AR2Qaq0BUPxQjmMaOTm2F9bZdphAJ3+biGJnnvR231Rmbn6bTYXWeMfbFh4MA==" saltValue="1FyKYgqVF9LCB93rkmXuOw==" spinCount="100000" sheet="1" selectLockedCells="1" selectUnlockedCells="1"/>
  <mergeCells count="12">
    <mergeCell ref="A33:B33"/>
    <mergeCell ref="A34:C34"/>
    <mergeCell ref="A37:C37"/>
    <mergeCell ref="A30:C30"/>
    <mergeCell ref="A31:B31"/>
    <mergeCell ref="A32:C32"/>
    <mergeCell ref="A26:B26"/>
    <mergeCell ref="A1:C1"/>
    <mergeCell ref="A2:C2"/>
    <mergeCell ref="A3:C3"/>
    <mergeCell ref="A18:C18"/>
    <mergeCell ref="A25:C25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0B878-ADC1-4145-B22C-BDE183DA2770}">
  <sheetPr>
    <tabColor rgb="FF92D050"/>
    <pageSetUpPr fitToPage="1"/>
  </sheetPr>
  <dimension ref="A1:K34"/>
  <sheetViews>
    <sheetView zoomScale="90" zoomScaleNormal="90" workbookViewId="0">
      <selection activeCell="E21" sqref="E21:G21"/>
    </sheetView>
  </sheetViews>
  <sheetFormatPr defaultColWidth="8.85546875" defaultRowHeight="15" x14ac:dyDescent="0.25"/>
  <cols>
    <col min="1" max="1" width="23.5703125" style="57" customWidth="1"/>
    <col min="2" max="2" width="13.5703125" style="57" customWidth="1"/>
    <col min="3" max="3" width="18.85546875" style="57" customWidth="1"/>
    <col min="4" max="4" width="34.42578125" style="57" customWidth="1"/>
    <col min="5" max="5" width="12.85546875" style="57" customWidth="1"/>
    <col min="6" max="6" width="28" style="57" customWidth="1"/>
    <col min="7" max="7" width="13.140625" style="57" customWidth="1"/>
    <col min="8" max="16384" width="8.85546875" style="57"/>
  </cols>
  <sheetData>
    <row r="1" spans="1:10" s="50" customFormat="1" ht="30" x14ac:dyDescent="0.25">
      <c r="A1" s="63" t="s">
        <v>307</v>
      </c>
      <c r="B1" s="65" t="s">
        <v>308</v>
      </c>
      <c r="C1" s="105" t="s">
        <v>309</v>
      </c>
      <c r="D1" s="254"/>
      <c r="E1" s="256"/>
      <c r="F1" s="256"/>
      <c r="G1" s="256"/>
    </row>
    <row r="2" spans="1:10" x14ac:dyDescent="0.25">
      <c r="D2" s="256"/>
      <c r="E2" s="256"/>
      <c r="F2" s="256"/>
      <c r="G2" s="256"/>
    </row>
    <row r="3" spans="1:10" x14ac:dyDescent="0.25">
      <c r="D3" s="256"/>
      <c r="E3" s="256"/>
      <c r="F3" s="256"/>
      <c r="G3" s="256"/>
    </row>
    <row r="5" spans="1:10" x14ac:dyDescent="0.25">
      <c r="A5" s="255" t="s">
        <v>310</v>
      </c>
      <c r="B5" s="255"/>
      <c r="C5" s="255"/>
      <c r="D5" s="255"/>
      <c r="E5" s="255"/>
      <c r="F5" s="255"/>
      <c r="G5" s="255"/>
    </row>
    <row r="6" spans="1:10" x14ac:dyDescent="0.2">
      <c r="A6" s="21" t="s">
        <v>246</v>
      </c>
      <c r="B6" s="107" t="str">
        <f>IF(ISBLANK('Felvételi '!C4),"",'Felvételi '!C4)</f>
        <v/>
      </c>
      <c r="C6" s="108"/>
      <c r="D6" s="109"/>
      <c r="E6" s="110"/>
      <c r="F6" s="108"/>
      <c r="G6" s="111"/>
    </row>
    <row r="7" spans="1:10" x14ac:dyDescent="0.2">
      <c r="A7" s="21" t="s">
        <v>247</v>
      </c>
      <c r="B7" s="62" t="str">
        <f>IF(ISBLANK('Felvételi '!C5),"",'Felvételi '!C5)</f>
        <v/>
      </c>
      <c r="C7" s="13"/>
      <c r="D7" s="13"/>
      <c r="E7" s="39"/>
      <c r="F7" s="21"/>
      <c r="G7" s="58"/>
    </row>
    <row r="8" spans="1:10" x14ac:dyDescent="0.2">
      <c r="A8" s="13" t="s">
        <v>248</v>
      </c>
      <c r="B8" s="107" t="str">
        <f>IF(ISBLANK('Felvételi '!C6),"",'Felvételi '!C6)</f>
        <v/>
      </c>
      <c r="C8" s="113"/>
      <c r="D8" s="13"/>
      <c r="E8" s="21"/>
      <c r="F8" s="21"/>
      <c r="G8" s="21"/>
    </row>
    <row r="9" spans="1:10" x14ac:dyDescent="0.2">
      <c r="A9" s="21" t="s">
        <v>249</v>
      </c>
      <c r="B9" s="115" t="str">
        <f>IF(ISBLANK('Felvételi '!C7),"",'Felvételi '!C7)</f>
        <v/>
      </c>
      <c r="C9" s="113"/>
      <c r="D9" s="13"/>
      <c r="E9" s="13"/>
      <c r="F9" s="13"/>
      <c r="G9" s="13"/>
    </row>
    <row r="10" spans="1:10" x14ac:dyDescent="0.2">
      <c r="A10" s="21" t="s">
        <v>250</v>
      </c>
      <c r="B10" s="62" t="str">
        <f>IF(ISBLANK('Felvételi '!C8),"",'Felvételi '!C8)</f>
        <v/>
      </c>
      <c r="C10" s="109"/>
      <c r="D10" s="109"/>
      <c r="E10" s="109"/>
      <c r="F10" s="109"/>
      <c r="G10" s="113"/>
    </row>
    <row r="11" spans="1:10" x14ac:dyDescent="0.2">
      <c r="A11" s="21" t="s">
        <v>251</v>
      </c>
      <c r="B11" s="150" t="str">
        <f>IF(ISBLANK('Felvételi '!C9),"",'Felvételi '!C9)</f>
        <v/>
      </c>
      <c r="C11" s="110"/>
      <c r="D11" s="113"/>
      <c r="E11" s="13"/>
      <c r="F11" s="13"/>
      <c r="G11" s="13"/>
    </row>
    <row r="12" spans="1:10" x14ac:dyDescent="0.2">
      <c r="A12" s="21" t="s">
        <v>252</v>
      </c>
      <c r="B12" s="112" t="str">
        <f>IF(ISBLANK('Felvételi '!C10),"",'Felvételi '!C10)</f>
        <v/>
      </c>
      <c r="C12" s="13"/>
      <c r="D12" s="13"/>
      <c r="E12" s="13"/>
      <c r="F12" s="13"/>
      <c r="G12" s="13"/>
      <c r="H12" s="13"/>
      <c r="I12" s="13"/>
      <c r="J12" s="8"/>
    </row>
    <row r="13" spans="1:10" x14ac:dyDescent="0.2">
      <c r="A13" s="21" t="s">
        <v>253</v>
      </c>
      <c r="B13" s="62" t="str">
        <f>IF(ISBLANK('Felvételi '!C11),"",'Felvételi '!C11)</f>
        <v/>
      </c>
      <c r="C13" s="13"/>
      <c r="D13" s="13"/>
      <c r="E13" s="13"/>
      <c r="F13" s="13"/>
      <c r="G13" s="13"/>
      <c r="H13" s="13"/>
      <c r="I13" s="13"/>
      <c r="J13" s="8"/>
    </row>
    <row r="14" spans="1:10" x14ac:dyDescent="0.2">
      <c r="A14" s="21" t="s">
        <v>254</v>
      </c>
      <c r="B14" s="62" t="str">
        <f>IF(ISBLANK('Felvételi '!C12),"",'Felvételi '!C12)</f>
        <v/>
      </c>
      <c r="C14" s="13"/>
      <c r="D14" s="13"/>
      <c r="E14" s="13"/>
      <c r="F14" s="13"/>
      <c r="G14" s="13"/>
      <c r="H14" s="13"/>
      <c r="I14" s="13"/>
      <c r="J14" s="8"/>
    </row>
    <row r="15" spans="1:10" x14ac:dyDescent="0.2">
      <c r="A15" s="21" t="s">
        <v>255</v>
      </c>
      <c r="B15" s="176" t="str">
        <f>IF(ISBLANK('Felvételi '!C13),"",'Felvételi '!C13)</f>
        <v/>
      </c>
      <c r="C15" s="13"/>
      <c r="D15" s="13"/>
      <c r="E15" s="13"/>
      <c r="F15" s="13"/>
      <c r="G15" s="13"/>
      <c r="H15" s="13"/>
      <c r="I15" s="13"/>
      <c r="J15" s="8"/>
    </row>
    <row r="16" spans="1:10" x14ac:dyDescent="0.2">
      <c r="A16" s="21" t="s">
        <v>256</v>
      </c>
      <c r="B16" s="176" t="str">
        <f>IF(ISBLANK('Felvételi '!C14),"",'Felvételi '!C14)</f>
        <v/>
      </c>
      <c r="C16" s="154"/>
      <c r="D16" s="154"/>
      <c r="E16" s="154"/>
      <c r="F16" s="154"/>
      <c r="G16" s="154"/>
      <c r="H16" s="13"/>
      <c r="I16" s="13"/>
      <c r="J16" s="8"/>
    </row>
    <row r="17" spans="1:11" x14ac:dyDescent="0.2">
      <c r="A17" s="21" t="s">
        <v>257</v>
      </c>
      <c r="B17" s="107" t="str">
        <f>IF(ISBLANK('Felvételi '!C16),"",'Felvételi '!C16)</f>
        <v/>
      </c>
      <c r="C17" s="107" t="str">
        <f>IF(ISBLANK('Felvételi '!D16),"",'Felvételi '!D16)</f>
        <v/>
      </c>
      <c r="D17" s="107" t="str">
        <f>IF(ISBLANK('Felvételi '!E16),"",'Felvételi '!E16)</f>
        <v/>
      </c>
      <c r="E17" s="107" t="str">
        <f>IF(ISBLANK('Felvételi '!F16),"",'Felvételi '!F16)</f>
        <v/>
      </c>
      <c r="F17" s="107" t="str">
        <f>IF(ISBLANK('Felvételi '!G16),"",'Felvételi '!G16)</f>
        <v/>
      </c>
      <c r="G17" s="62" t="str">
        <f>IF(ISBLANK('Felvételi '!H16),"",'Felvételi '!H16)</f>
        <v/>
      </c>
      <c r="H17" s="13"/>
      <c r="I17" s="13"/>
      <c r="J17" s="8"/>
    </row>
    <row r="18" spans="1:11" x14ac:dyDescent="0.2">
      <c r="A18" s="21"/>
      <c r="D18" s="39"/>
      <c r="E18" s="13"/>
      <c r="F18" s="107" t="str">
        <f>IF(ISBLANK('Felvételi '!I16),"",'Felvételi '!I16)</f>
        <v/>
      </c>
      <c r="G18" s="62" t="str">
        <f>IF(ISBLANK('Felvételi '!J16),"",'Felvételi '!J16)</f>
        <v/>
      </c>
      <c r="H18" s="13"/>
      <c r="I18" s="13"/>
      <c r="J18" s="13"/>
      <c r="K18" s="8"/>
    </row>
    <row r="19" spans="1:11" x14ac:dyDescent="0.25">
      <c r="A19" s="257" t="s">
        <v>516</v>
      </c>
      <c r="B19" s="258"/>
      <c r="C19" s="258"/>
      <c r="D19" s="258"/>
      <c r="E19" s="258"/>
      <c r="F19" s="258"/>
      <c r="G19" s="259"/>
    </row>
    <row r="20" spans="1:11" x14ac:dyDescent="0.25">
      <c r="A20" s="98" t="s">
        <v>411</v>
      </c>
      <c r="B20" s="190"/>
      <c r="C20" s="277" t="str">
        <f>IF(E20="","",VLOOKUP(E20,forrásadat2!$B$2:$G$51,2,0))</f>
        <v/>
      </c>
      <c r="D20" s="278"/>
      <c r="E20" s="260"/>
      <c r="F20" s="279"/>
      <c r="G20" s="279"/>
    </row>
    <row r="21" spans="1:11" x14ac:dyDescent="0.25">
      <c r="A21" s="98" t="s">
        <v>412</v>
      </c>
      <c r="B21" s="190"/>
      <c r="C21" s="277" t="str">
        <f>IF(E21="","",VLOOKUP(E21,forrásadat2!$B$2:$G$51,2,0))</f>
        <v/>
      </c>
      <c r="D21" s="278"/>
      <c r="E21" s="260"/>
      <c r="F21" s="279"/>
      <c r="G21" s="279"/>
    </row>
    <row r="22" spans="1:11" ht="31.9" customHeight="1" x14ac:dyDescent="0.25">
      <c r="A22" s="98" t="s">
        <v>416</v>
      </c>
      <c r="C22" s="153"/>
      <c r="D22" s="61"/>
      <c r="E22" s="61"/>
      <c r="F22" s="61"/>
      <c r="G22" s="61"/>
    </row>
    <row r="23" spans="1:11" x14ac:dyDescent="0.25">
      <c r="A23" s="98" t="s">
        <v>409</v>
      </c>
      <c r="B23" s="98" t="s">
        <v>410</v>
      </c>
      <c r="C23" s="281"/>
      <c r="D23" s="282"/>
    </row>
    <row r="24" spans="1:11" x14ac:dyDescent="0.25">
      <c r="A24" s="98" t="s">
        <v>413</v>
      </c>
      <c r="B24" s="98" t="s">
        <v>410</v>
      </c>
      <c r="C24" s="283"/>
      <c r="D24" s="284"/>
    </row>
    <row r="25" spans="1:11" x14ac:dyDescent="0.25">
      <c r="A25" s="98" t="s">
        <v>414</v>
      </c>
      <c r="B25" s="98" t="s">
        <v>410</v>
      </c>
      <c r="C25" s="283"/>
      <c r="D25" s="284"/>
    </row>
    <row r="26" spans="1:11" x14ac:dyDescent="0.25">
      <c r="A26" s="98" t="s">
        <v>564</v>
      </c>
      <c r="B26" s="285"/>
      <c r="C26" s="286"/>
    </row>
    <row r="27" spans="1:11" x14ac:dyDescent="0.25">
      <c r="A27" s="98" t="s">
        <v>345</v>
      </c>
      <c r="B27" s="182"/>
    </row>
    <row r="28" spans="1:11" ht="35.450000000000003" customHeight="1" x14ac:dyDescent="0.25">
      <c r="A28" s="280" t="s">
        <v>563</v>
      </c>
      <c r="B28" s="280"/>
      <c r="C28" s="280"/>
      <c r="D28" s="280"/>
      <c r="E28" s="280"/>
      <c r="F28" s="280"/>
      <c r="G28" s="280"/>
    </row>
    <row r="29" spans="1:11" ht="42.2" customHeight="1" x14ac:dyDescent="0.25">
      <c r="A29" s="155" t="s">
        <v>360</v>
      </c>
      <c r="B29" s="256"/>
      <c r="C29" s="256"/>
    </row>
    <row r="31" spans="1:11" x14ac:dyDescent="0.25">
      <c r="A31" s="280" t="s">
        <v>415</v>
      </c>
      <c r="B31" s="280"/>
      <c r="C31" s="280"/>
      <c r="D31" s="280"/>
      <c r="E31" s="280"/>
      <c r="F31" s="280"/>
      <c r="G31" s="280"/>
    </row>
    <row r="33" spans="1:3" ht="33.950000000000003" customHeight="1" x14ac:dyDescent="0.25">
      <c r="A33" s="157" t="s">
        <v>361</v>
      </c>
      <c r="B33" s="256"/>
      <c r="C33" s="256"/>
    </row>
    <row r="34" spans="1:3" ht="42.75" customHeight="1" x14ac:dyDescent="0.25">
      <c r="A34" s="156" t="s">
        <v>362</v>
      </c>
      <c r="B34" s="256"/>
      <c r="C34" s="256"/>
    </row>
  </sheetData>
  <dataConsolidate/>
  <mergeCells count="16">
    <mergeCell ref="B33:C33"/>
    <mergeCell ref="B34:C34"/>
    <mergeCell ref="D1:G3"/>
    <mergeCell ref="A5:G5"/>
    <mergeCell ref="A19:G19"/>
    <mergeCell ref="C20:D20"/>
    <mergeCell ref="E20:G20"/>
    <mergeCell ref="A31:G31"/>
    <mergeCell ref="C21:D21"/>
    <mergeCell ref="E21:G21"/>
    <mergeCell ref="C23:D23"/>
    <mergeCell ref="C24:D24"/>
    <mergeCell ref="C25:D25"/>
    <mergeCell ref="A28:G28"/>
    <mergeCell ref="B29:C29"/>
    <mergeCell ref="B26:C26"/>
  </mergeCells>
  <pageMargins left="0.7" right="0.7" top="0.75" bottom="0.75" header="0.3" footer="0.3"/>
  <pageSetup paperSize="9" scale="60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Válassz!" xr:uid="{8CBC9A17-3851-47E0-8BBF-3095D278061B}">
          <x14:formula1>
            <xm:f>forrásadat!$C$1:$C$11</xm:f>
          </x14:formula1>
          <xm:sqref>E8:G8</xm:sqref>
        </x14:dataValidation>
        <x14:dataValidation type="list" allowBlank="1" showInputMessage="1" showErrorMessage="1" xr:uid="{A3122180-2A47-4A21-BB82-593D9B6EADE4}">
          <x14:formula1>
            <xm:f>forrásadat!$C$207:$C$208</xm:f>
          </x14:formula1>
          <xm:sqref>C22</xm:sqref>
        </x14:dataValidation>
        <x14:dataValidation type="list" allowBlank="1" showInputMessage="1" showErrorMessage="1" prompt="Válassz!" xr:uid="{C86F4AB3-01FC-44E7-BD66-294AE23E5DDD}">
          <x14:formula1>
            <xm:f>forrásadat!$C$93:$C$166</xm:f>
          </x14:formula1>
          <xm:sqref>C11 D18</xm:sqref>
        </x14:dataValidation>
        <x14:dataValidation type="list" allowBlank="1" showInputMessage="1" showErrorMessage="1" xr:uid="{E215229B-154B-42BC-84C7-FCA1AE8B7E25}">
          <x14:formula1>
            <xm:f>forrásadat!$C$27:$C$90</xm:f>
          </x14:formula1>
          <xm:sqref>B26:C26</xm:sqref>
        </x14:dataValidation>
        <x14:dataValidation type="list" allowBlank="1" showInputMessage="1" showErrorMessage="1" xr:uid="{778D194E-0E34-4262-99A4-0B263BDC34FB}">
          <x14:formula1>
            <xm:f>forrásadat2!$B$2:$B$51</xm:f>
          </x14:formula1>
          <xm:sqref>E20:G21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F7D06-8E61-47D2-ABC2-E444B4A4FAFA}">
  <sheetPr>
    <tabColor rgb="FFC00000"/>
    <pageSetUpPr fitToPage="1"/>
  </sheetPr>
  <dimension ref="A1:F44"/>
  <sheetViews>
    <sheetView zoomScale="90" zoomScaleNormal="90" workbookViewId="0">
      <selection activeCell="A42" sqref="A42:B44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64" t="str">
        <f>B16&amp;" félévi BESZÁMOLÓ"</f>
        <v>5. félévi BESZÁMOLÓ</v>
      </c>
      <c r="B1" s="264"/>
      <c r="C1" s="264"/>
    </row>
    <row r="2" spans="1:6" x14ac:dyDescent="0.25">
      <c r="A2" s="265" t="s">
        <v>344</v>
      </c>
      <c r="B2" s="265"/>
      <c r="C2" s="265"/>
    </row>
    <row r="3" spans="1:6" x14ac:dyDescent="0.25">
      <c r="A3" s="265" t="s">
        <v>514</v>
      </c>
      <c r="B3" s="265"/>
      <c r="C3" s="265"/>
    </row>
    <row r="4" spans="1:6" s="57" customFormat="1" x14ac:dyDescent="0.25">
      <c r="A4" s="178" t="s">
        <v>246</v>
      </c>
      <c r="B4" s="178" t="str">
        <f>IF(ISBLANK('Felvételi '!C4),"",'Felvételi '!C4)</f>
        <v/>
      </c>
      <c r="C4" s="116"/>
    </row>
    <row r="5" spans="1:6" s="57" customFormat="1" x14ac:dyDescent="0.25">
      <c r="A5" s="178" t="s">
        <v>247</v>
      </c>
      <c r="B5" s="178" t="str">
        <f>IF(ISBLANK('Felvételi '!C5),"",'Felvételi '!C5)</f>
        <v/>
      </c>
      <c r="C5" s="116"/>
    </row>
    <row r="6" spans="1:6" s="57" customFormat="1" x14ac:dyDescent="0.25">
      <c r="A6" s="179" t="s">
        <v>248</v>
      </c>
      <c r="B6" s="178" t="str">
        <f>IF(ISBLANK('Felvételi '!C6),"",'Felvételi '!C6)</f>
        <v/>
      </c>
      <c r="C6" s="116"/>
    </row>
    <row r="7" spans="1:6" s="57" customFormat="1" x14ac:dyDescent="0.25">
      <c r="A7" s="178" t="s">
        <v>249</v>
      </c>
      <c r="B7" s="178" t="str">
        <f>IF(ISBLANK('Felvételi '!C7),"",'Felvételi '!C7)</f>
        <v/>
      </c>
      <c r="C7" s="117"/>
    </row>
    <row r="8" spans="1:6" s="57" customFormat="1" x14ac:dyDescent="0.25">
      <c r="A8" s="178" t="s">
        <v>250</v>
      </c>
      <c r="B8" s="178" t="str">
        <f>IF(ISBLANK('Felvételi '!C8),"",'Felvételi '!C8)</f>
        <v/>
      </c>
      <c r="C8" s="117"/>
    </row>
    <row r="9" spans="1:6" s="57" customFormat="1" x14ac:dyDescent="0.25">
      <c r="A9" s="178" t="s">
        <v>251</v>
      </c>
      <c r="B9" s="178" t="str">
        <f>IF(ISBLANK('Felvételi '!C9),"",'Felvételi '!C9)</f>
        <v/>
      </c>
      <c r="C9" s="117"/>
    </row>
    <row r="10" spans="1:6" s="57" customFormat="1" x14ac:dyDescent="0.25">
      <c r="A10" s="178" t="s">
        <v>252</v>
      </c>
      <c r="B10" s="178" t="str">
        <f>IF(ISBLANK('Felvételi '!C10),"",'Felvételi '!C10)</f>
        <v/>
      </c>
      <c r="C10" s="117"/>
      <c r="D10" s="117"/>
      <c r="E10" s="117"/>
      <c r="F10" s="117"/>
    </row>
    <row r="11" spans="1:6" s="57" customFormat="1" x14ac:dyDescent="0.25">
      <c r="A11" s="178" t="s">
        <v>253</v>
      </c>
      <c r="B11" s="178" t="str">
        <f>IF(ISBLANK('Felvételi '!C11),"",'Felvételi '!C11)</f>
        <v/>
      </c>
      <c r="C11" s="117"/>
      <c r="D11" s="117"/>
      <c r="E11" s="117"/>
      <c r="F11" s="117"/>
    </row>
    <row r="12" spans="1:6" s="57" customFormat="1" x14ac:dyDescent="0.25">
      <c r="A12" s="178" t="s">
        <v>254</v>
      </c>
      <c r="B12" s="178" t="str">
        <f>IF(ISBLANK('Felvételi '!C12),"",'Felvételi '!C12)</f>
        <v/>
      </c>
      <c r="C12" s="117"/>
      <c r="D12" s="117"/>
      <c r="E12" s="117"/>
      <c r="F12" s="117"/>
    </row>
    <row r="13" spans="1:6" s="57" customFormat="1" x14ac:dyDescent="0.25">
      <c r="A13" s="178" t="s">
        <v>357</v>
      </c>
      <c r="B13" s="180" t="str">
        <f>IF(ISBLANK('Felvételi '!C13),"",'Felvételi '!C13)</f>
        <v/>
      </c>
      <c r="C13" s="117"/>
      <c r="D13" s="117"/>
      <c r="E13" s="117"/>
      <c r="F13" s="117"/>
    </row>
    <row r="14" spans="1:6" s="57" customFormat="1" x14ac:dyDescent="0.25">
      <c r="A14" s="178" t="s">
        <v>358</v>
      </c>
      <c r="B14" s="180" t="str">
        <f>IF(ISBLANK('Felvételi '!C14),"",'Felvételi '!C14)</f>
        <v/>
      </c>
      <c r="C14" s="117"/>
      <c r="D14" s="117"/>
      <c r="E14" s="117"/>
      <c r="F14" s="117"/>
    </row>
    <row r="15" spans="1:6" s="57" customFormat="1" x14ac:dyDescent="0.25">
      <c r="A15" s="178" t="s">
        <v>315</v>
      </c>
      <c r="B15" s="180" t="str">
        <f>IF(ISBLANK('Felvételi '!C15),"",'Felvételi '!C15)</f>
        <v/>
      </c>
      <c r="C15" s="116" t="s">
        <v>529</v>
      </c>
      <c r="D15" s="117"/>
      <c r="E15" s="117"/>
      <c r="F15" s="117"/>
    </row>
    <row r="16" spans="1:6" s="57" customFormat="1" x14ac:dyDescent="0.25">
      <c r="A16" s="178" t="s">
        <v>420</v>
      </c>
      <c r="B16" s="178" t="s">
        <v>115</v>
      </c>
      <c r="C16" s="116"/>
      <c r="D16" s="117"/>
      <c r="E16" s="117"/>
      <c r="F16" s="117"/>
    </row>
    <row r="17" spans="1:3" x14ac:dyDescent="0.25">
      <c r="A17" s="118"/>
      <c r="B17" s="119"/>
      <c r="C17" s="122" t="s">
        <v>327</v>
      </c>
    </row>
    <row r="18" spans="1:3" x14ac:dyDescent="0.25">
      <c r="A18" s="266" t="s">
        <v>355</v>
      </c>
      <c r="B18" s="267"/>
      <c r="C18" s="267"/>
    </row>
    <row r="19" spans="1:3" x14ac:dyDescent="0.25">
      <c r="A19" s="270" t="s">
        <v>359</v>
      </c>
      <c r="B19" s="271"/>
      <c r="C19" s="124"/>
    </row>
    <row r="20" spans="1:3" x14ac:dyDescent="0.25">
      <c r="B20" t="str" cm="1">
        <f t="array" ref="B20">_xlfn._xlws.FILTER(Kutatószeminárium!$C$3:$C$10,Kutatószeminárium!$B$3:$B$10=$B$16,"nincs ilyen")</f>
        <v>nincs ilyen</v>
      </c>
      <c r="C20" s="122" t="str" cm="1">
        <f t="array" ref="C20">_xlfn._xlws.FILTER(Kutatószeminárium!$E$3:$E$10,Kutatószeminárium!$B$3:$B$10=$B$16,"0")</f>
        <v>0</v>
      </c>
    </row>
    <row r="21" spans="1:3" x14ac:dyDescent="0.25">
      <c r="A21" s="164"/>
      <c r="B21" s="164"/>
      <c r="C21" s="122"/>
    </row>
    <row r="22" spans="1:3" x14ac:dyDescent="0.25">
      <c r="A22" s="268" t="s">
        <v>265</v>
      </c>
      <c r="B22" s="269"/>
      <c r="C22" s="129">
        <f>SUM(C20:C21)</f>
        <v>0</v>
      </c>
    </row>
    <row r="23" spans="1:3" x14ac:dyDescent="0.25">
      <c r="A23" s="266" t="s">
        <v>349</v>
      </c>
      <c r="B23" s="267"/>
      <c r="C23" s="276"/>
    </row>
    <row r="24" spans="1:3" x14ac:dyDescent="0.25">
      <c r="A24" s="272" t="str" cm="1">
        <f t="array" ref="A24">_xlfn._xlws.FILTER(Oktatás!$C$3:$C$10,Oktatás!$B$3:$B$10=$B$16,"nincs ilyen")</f>
        <v>nincs ilyen</v>
      </c>
      <c r="B24" s="273"/>
      <c r="C24" s="120" t="str" cm="1">
        <f t="array" ref="C24">_xlfn._xlws.FILTER(Oktatás!$E$3:$E$10,Oktatás!$B$3:$B$10=$B$16,"0")</f>
        <v>0</v>
      </c>
    </row>
    <row r="25" spans="1:3" x14ac:dyDescent="0.25">
      <c r="A25" s="266" t="s">
        <v>352</v>
      </c>
      <c r="B25" s="267"/>
      <c r="C25" s="267"/>
    </row>
    <row r="26" spans="1:3" x14ac:dyDescent="0.25">
      <c r="A26" s="274" t="str" cm="1">
        <f t="array" ref="A26">_xlfn._xlws.FILTER(Kutatás!$C$3:$C$10,Kutatás!$B$3:$B$10=$B$16,"nincs ilyen")</f>
        <v>nincs ilyen</v>
      </c>
      <c r="B26" s="275"/>
      <c r="C26" s="120" t="str" cm="1">
        <f t="array" ref="C26">_xlfn._xlws.FILTER(Kutatás!$D$3:$D$10,Kutatás!$B$3:$B$10=$B$16,"0")</f>
        <v>0</v>
      </c>
    </row>
    <row r="27" spans="1:3" x14ac:dyDescent="0.25">
      <c r="A27" s="266" t="s">
        <v>353</v>
      </c>
      <c r="B27" s="266"/>
      <c r="C27" s="266"/>
    </row>
    <row r="28" spans="1:3" x14ac:dyDescent="0.25">
      <c r="A28" s="166" t="s">
        <v>348</v>
      </c>
      <c r="B28" s="167" t="s">
        <v>419</v>
      </c>
      <c r="C28" s="124"/>
    </row>
    <row r="29" spans="1:3" x14ac:dyDescent="0.25">
      <c r="A29" s="162" t="str" cm="1">
        <f t="array" ref="A29">_xlfn._xlws.FILTER(Mobilitás!$D$3:$D$10,Mobilitás!$B$3:$B$10=$B$16,"nincs ilyen")</f>
        <v>nincs ilyen</v>
      </c>
      <c r="B29" s="162" t="str" cm="1">
        <f t="array" ref="B29">_xlfn._xlws.FILTER(Mobilitás!$C$3:$C$10,Mobilitás!$B$3:$B$10=$B$16,"nincs ilyen")</f>
        <v>nincs ilyen</v>
      </c>
      <c r="C29" s="120" t="str" cm="1">
        <f t="array" ref="C29">_xlfn._xlws.FILTER(Mobilitás!$E$3:$E$10,Mobilitás!$B$3:$B$10=$B$16,"0")</f>
        <v>0</v>
      </c>
    </row>
    <row r="30" spans="1:3" x14ac:dyDescent="0.25">
      <c r="A30" s="266" t="s">
        <v>356</v>
      </c>
      <c r="B30" s="266"/>
      <c r="C30" s="266"/>
    </row>
    <row r="31" spans="1:3" x14ac:dyDescent="0.25">
      <c r="A31" s="165" t="s">
        <v>340</v>
      </c>
      <c r="B31" s="168" t="s">
        <v>341</v>
      </c>
      <c r="C31" s="124"/>
    </row>
    <row r="32" spans="1:3" x14ac:dyDescent="0.25">
      <c r="A32" s="161" t="str" cm="1">
        <f t="array" ref="A32">_xlfn._xlws.FILTER(Publikáció!$C$3:$C$10,Publikáció!$B$3:$B$10=$B$16,"nincs ilyen")</f>
        <v>nincs ilyen</v>
      </c>
      <c r="B32" s="161" t="str" cm="1">
        <f t="array" ref="B32">_xlfn._xlws.FILTER(Publikáció!$D$3:$D$10,Publikáció!$B$3:$B$10=$B$16,"nincs ilyen")</f>
        <v>nincs ilyen</v>
      </c>
      <c r="C32" s="122" t="str" cm="1">
        <f t="array" ref="C32">_xlfn._xlws.FILTER(Publikáció!$J$3:$J$10,Publikáció!$B$3:$B$10=$B$16,"nincs ilyen")</f>
        <v>nincs ilyen</v>
      </c>
    </row>
    <row r="33" spans="1:3" x14ac:dyDescent="0.25">
      <c r="A33" s="161"/>
      <c r="B33" s="161"/>
      <c r="C33" s="128"/>
    </row>
    <row r="34" spans="1:3" x14ac:dyDescent="0.25">
      <c r="A34" s="161"/>
      <c r="B34" s="161"/>
      <c r="C34" s="128"/>
    </row>
    <row r="35" spans="1:3" x14ac:dyDescent="0.25">
      <c r="A35" s="161"/>
      <c r="B35" s="161"/>
      <c r="C35" s="128"/>
    </row>
    <row r="36" spans="1:3" x14ac:dyDescent="0.25">
      <c r="A36" s="161"/>
      <c r="B36" s="161"/>
      <c r="C36" s="123"/>
    </row>
    <row r="37" spans="1:3" x14ac:dyDescent="0.25">
      <c r="A37" s="161"/>
      <c r="B37" s="161"/>
    </row>
    <row r="38" spans="1:3" x14ac:dyDescent="0.25">
      <c r="B38" s="125" t="s">
        <v>265</v>
      </c>
      <c r="C38" s="129">
        <f>SUM(C32:C37)</f>
        <v>0</v>
      </c>
    </row>
    <row r="39" spans="1:3" ht="18.75" x14ac:dyDescent="0.3">
      <c r="A39" s="49"/>
      <c r="B39" s="148" t="s">
        <v>364</v>
      </c>
      <c r="C39" s="149">
        <f>C22+C24+C26+C29+C38</f>
        <v>0</v>
      </c>
    </row>
    <row r="40" spans="1:3" x14ac:dyDescent="0.25">
      <c r="A40" s="131" t="s">
        <v>345</v>
      </c>
    </row>
    <row r="41" spans="1:3" x14ac:dyDescent="0.25">
      <c r="A41" s="118" t="s">
        <v>363</v>
      </c>
    </row>
    <row r="42" spans="1:3" ht="31.35" customHeight="1" x14ac:dyDescent="0.25">
      <c r="A42" s="104" t="s">
        <v>562</v>
      </c>
      <c r="B42" s="64"/>
    </row>
    <row r="43" spans="1:3" ht="31.35" customHeight="1" x14ac:dyDescent="0.25">
      <c r="A43" s="104" t="s">
        <v>560</v>
      </c>
      <c r="B43" s="64"/>
    </row>
    <row r="44" spans="1:3" x14ac:dyDescent="0.25">
      <c r="A44" s="104" t="s">
        <v>561</v>
      </c>
      <c r="B44" s="64"/>
    </row>
  </sheetData>
  <sheetProtection algorithmName="SHA-512" hashValue="UYMqM+b8zGqJZbL97aRjHFpqnQrJcYDPwi1msKUy3DEqCn+h8ZI8rWCaHHdZI0ZwT1S1wjaJlEp21ZWqX/Fa1A==" saltValue="FhAoc01JojtadOJKpT1Byg==" spinCount="100000" sheet="1" selectLockedCells="1" selectUnlockedCells="1"/>
  <mergeCells count="12">
    <mergeCell ref="A26:B26"/>
    <mergeCell ref="A27:C27"/>
    <mergeCell ref="A30:C30"/>
    <mergeCell ref="A22:B22"/>
    <mergeCell ref="A23:C23"/>
    <mergeCell ref="A24:B24"/>
    <mergeCell ref="A25:C25"/>
    <mergeCell ref="A19:B19"/>
    <mergeCell ref="A1:C1"/>
    <mergeCell ref="A2:C2"/>
    <mergeCell ref="A3:C3"/>
    <mergeCell ref="A18:C18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99120-4E8B-48E2-9BAC-3099ADDFFEF1}">
  <sheetPr>
    <tabColor rgb="FFC00000"/>
    <pageSetUpPr fitToPage="1"/>
  </sheetPr>
  <dimension ref="A1:F44"/>
  <sheetViews>
    <sheetView zoomScale="80" zoomScaleNormal="80" workbookViewId="0">
      <selection activeCell="A42" sqref="A42:B44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64" t="str">
        <f>B16&amp;" félévi BESZÁMOLÓ"</f>
        <v>6. félévi BESZÁMOLÓ</v>
      </c>
      <c r="B1" s="264"/>
      <c r="C1" s="264"/>
    </row>
    <row r="2" spans="1:6" x14ac:dyDescent="0.25">
      <c r="A2" s="265" t="s">
        <v>344</v>
      </c>
      <c r="B2" s="265"/>
      <c r="C2" s="265"/>
    </row>
    <row r="3" spans="1:6" x14ac:dyDescent="0.25">
      <c r="A3" s="265" t="s">
        <v>514</v>
      </c>
      <c r="B3" s="265"/>
      <c r="C3" s="265"/>
    </row>
    <row r="4" spans="1:6" s="57" customFormat="1" x14ac:dyDescent="0.25">
      <c r="A4" s="178" t="s">
        <v>246</v>
      </c>
      <c r="B4" s="178" t="str">
        <f>IF(ISBLANK('Felvételi '!C4),"",'Felvételi '!C4)</f>
        <v/>
      </c>
      <c r="C4" s="116"/>
    </row>
    <row r="5" spans="1:6" s="57" customFormat="1" x14ac:dyDescent="0.25">
      <c r="A5" s="178" t="s">
        <v>247</v>
      </c>
      <c r="B5" s="178" t="str">
        <f>IF(ISBLANK('Felvételi '!C5),"",'Felvételi '!C5)</f>
        <v/>
      </c>
      <c r="C5" s="116"/>
    </row>
    <row r="6" spans="1:6" s="57" customFormat="1" x14ac:dyDescent="0.25">
      <c r="A6" s="179" t="s">
        <v>248</v>
      </c>
      <c r="B6" s="178" t="str">
        <f>IF(ISBLANK('Felvételi '!C6),"",'Felvételi '!C6)</f>
        <v/>
      </c>
      <c r="C6" s="116"/>
    </row>
    <row r="7" spans="1:6" s="57" customFormat="1" x14ac:dyDescent="0.25">
      <c r="A7" s="178" t="s">
        <v>249</v>
      </c>
      <c r="B7" s="178" t="str">
        <f>IF(ISBLANK('Felvételi '!C7),"",'Felvételi '!C7)</f>
        <v/>
      </c>
      <c r="C7" s="117"/>
    </row>
    <row r="8" spans="1:6" s="57" customFormat="1" x14ac:dyDescent="0.25">
      <c r="A8" s="178" t="s">
        <v>250</v>
      </c>
      <c r="B8" s="178" t="str">
        <f>IF(ISBLANK('Felvételi '!C8),"",'Felvételi '!C8)</f>
        <v/>
      </c>
      <c r="C8" s="117"/>
    </row>
    <row r="9" spans="1:6" s="57" customFormat="1" x14ac:dyDescent="0.25">
      <c r="A9" s="178" t="s">
        <v>251</v>
      </c>
      <c r="B9" s="178" t="str">
        <f>IF(ISBLANK('Felvételi '!C9),"",'Felvételi '!C9)</f>
        <v/>
      </c>
      <c r="C9" s="117"/>
    </row>
    <row r="10" spans="1:6" s="57" customFormat="1" x14ac:dyDescent="0.25">
      <c r="A10" s="178" t="s">
        <v>252</v>
      </c>
      <c r="B10" s="178" t="str">
        <f>IF(ISBLANK('Felvételi '!C10),"",'Felvételi '!C10)</f>
        <v/>
      </c>
      <c r="C10" s="117"/>
      <c r="D10" s="117"/>
      <c r="E10" s="117"/>
      <c r="F10" s="117"/>
    </row>
    <row r="11" spans="1:6" s="57" customFormat="1" x14ac:dyDescent="0.25">
      <c r="A11" s="178" t="s">
        <v>253</v>
      </c>
      <c r="B11" s="178" t="str">
        <f>IF(ISBLANK('Felvételi '!C11),"",'Felvételi '!C11)</f>
        <v/>
      </c>
      <c r="C11" s="117"/>
      <c r="D11" s="117"/>
      <c r="E11" s="117"/>
      <c r="F11" s="117"/>
    </row>
    <row r="12" spans="1:6" s="57" customFormat="1" x14ac:dyDescent="0.25">
      <c r="A12" s="178" t="s">
        <v>254</v>
      </c>
      <c r="B12" s="178" t="str">
        <f>IF(ISBLANK('Felvételi '!C12),"",'Felvételi '!C12)</f>
        <v/>
      </c>
      <c r="C12" s="117"/>
      <c r="D12" s="117"/>
      <c r="E12" s="117"/>
      <c r="F12" s="117"/>
    </row>
    <row r="13" spans="1:6" s="57" customFormat="1" x14ac:dyDescent="0.25">
      <c r="A13" s="178" t="s">
        <v>357</v>
      </c>
      <c r="B13" s="180" t="str">
        <f>IF(ISBLANK('Felvételi '!C13),"",'Felvételi '!C13)</f>
        <v/>
      </c>
      <c r="C13" s="117"/>
      <c r="D13" s="117"/>
      <c r="E13" s="117"/>
      <c r="F13" s="117"/>
    </row>
    <row r="14" spans="1:6" s="57" customFormat="1" x14ac:dyDescent="0.25">
      <c r="A14" s="178" t="s">
        <v>358</v>
      </c>
      <c r="B14" s="180" t="str">
        <f>IF(ISBLANK('Felvételi '!C14),"",'Felvételi '!C14)</f>
        <v/>
      </c>
      <c r="C14" s="117"/>
      <c r="D14" s="117"/>
      <c r="E14" s="117"/>
      <c r="F14" s="117"/>
    </row>
    <row r="15" spans="1:6" s="57" customFormat="1" x14ac:dyDescent="0.25">
      <c r="A15" s="178" t="s">
        <v>315</v>
      </c>
      <c r="B15" s="180" t="str">
        <f>IF(ISBLANK('Felvételi '!C15),"",'Felvételi '!C15)</f>
        <v/>
      </c>
      <c r="C15" s="116" t="s">
        <v>529</v>
      </c>
      <c r="D15" s="117"/>
      <c r="E15" s="117"/>
      <c r="F15" s="117"/>
    </row>
    <row r="16" spans="1:6" s="57" customFormat="1" x14ac:dyDescent="0.25">
      <c r="A16" s="178" t="s">
        <v>420</v>
      </c>
      <c r="B16" s="178" t="s">
        <v>117</v>
      </c>
      <c r="C16" s="116"/>
      <c r="D16" s="117"/>
      <c r="E16" s="117"/>
      <c r="F16" s="117"/>
    </row>
    <row r="17" spans="1:3" x14ac:dyDescent="0.25">
      <c r="A17" s="118"/>
      <c r="B17" s="119"/>
      <c r="C17" s="122" t="s">
        <v>327</v>
      </c>
    </row>
    <row r="18" spans="1:3" x14ac:dyDescent="0.25">
      <c r="A18" s="266" t="s">
        <v>355</v>
      </c>
      <c r="B18" s="267"/>
      <c r="C18" s="267"/>
    </row>
    <row r="19" spans="1:3" x14ac:dyDescent="0.25">
      <c r="A19" s="270" t="s">
        <v>359</v>
      </c>
      <c r="B19" s="271"/>
      <c r="C19" s="124"/>
    </row>
    <row r="20" spans="1:3" x14ac:dyDescent="0.25">
      <c r="B20" t="str" cm="1">
        <f t="array" ref="B20">_xlfn._xlws.FILTER(Kutatószeminárium!$C$3:$C$10,Kutatószeminárium!$B$3:$B$10=$B$16,"nincs ilyen")</f>
        <v>nincs ilyen</v>
      </c>
      <c r="C20" s="122" t="str" cm="1">
        <f t="array" ref="C20">_xlfn._xlws.FILTER(Kutatószeminárium!$E$3:$E$10,Kutatószeminárium!$B$3:$B$10=$B$16,"0")</f>
        <v>0</v>
      </c>
    </row>
    <row r="21" spans="1:3" x14ac:dyDescent="0.25">
      <c r="A21" s="164"/>
      <c r="B21" s="164"/>
      <c r="C21" s="122"/>
    </row>
    <row r="22" spans="1:3" x14ac:dyDescent="0.25">
      <c r="A22" s="268" t="s">
        <v>265</v>
      </c>
      <c r="B22" s="269"/>
      <c r="C22" s="129">
        <f>SUM(C20:C21)</f>
        <v>0</v>
      </c>
    </row>
    <row r="23" spans="1:3" x14ac:dyDescent="0.25">
      <c r="A23" s="266" t="s">
        <v>349</v>
      </c>
      <c r="B23" s="267"/>
      <c r="C23" s="276"/>
    </row>
    <row r="24" spans="1:3" x14ac:dyDescent="0.25">
      <c r="A24" s="272" t="str" cm="1">
        <f t="array" ref="A24">_xlfn._xlws.FILTER(Oktatás!$C$3:$C$10,Oktatás!$B$3:$B$10=$B$16,"nincs ilyen")</f>
        <v>nincs ilyen</v>
      </c>
      <c r="B24" s="273"/>
      <c r="C24" s="120" t="str" cm="1">
        <f t="array" ref="C24">_xlfn._xlws.FILTER(Oktatás!$E$3:$E$10,Oktatás!$B$3:$B$10=$B$16,"0")</f>
        <v>0</v>
      </c>
    </row>
    <row r="25" spans="1:3" x14ac:dyDescent="0.25">
      <c r="A25" s="266" t="s">
        <v>352</v>
      </c>
      <c r="B25" s="267"/>
      <c r="C25" s="267"/>
    </row>
    <row r="26" spans="1:3" x14ac:dyDescent="0.25">
      <c r="A26" s="274" t="str" cm="1">
        <f t="array" ref="A26">_xlfn._xlws.FILTER(Kutatás!$C$3:$C$10,Kutatás!$B$3:$B$10=$B$16,"nincs ilyen")</f>
        <v>nincs ilyen</v>
      </c>
      <c r="B26" s="275"/>
      <c r="C26" s="120" t="str" cm="1">
        <f t="array" ref="C26">_xlfn._xlws.FILTER(Kutatás!$D$3:$D$10,Kutatás!$B$3:$B$10=$B$16,"0")</f>
        <v>0</v>
      </c>
    </row>
    <row r="27" spans="1:3" x14ac:dyDescent="0.25">
      <c r="A27" s="266" t="s">
        <v>353</v>
      </c>
      <c r="B27" s="266"/>
      <c r="C27" s="266"/>
    </row>
    <row r="28" spans="1:3" x14ac:dyDescent="0.25">
      <c r="A28" s="166" t="s">
        <v>348</v>
      </c>
      <c r="B28" s="167" t="s">
        <v>419</v>
      </c>
      <c r="C28" s="124"/>
    </row>
    <row r="29" spans="1:3" x14ac:dyDescent="0.25">
      <c r="A29" s="162" t="str" cm="1">
        <f t="array" ref="A29">_xlfn._xlws.FILTER(Mobilitás!$D$3:$D$10,Mobilitás!$B$3:$B$10=$B$16,"nincs ilyen")</f>
        <v>nincs ilyen</v>
      </c>
      <c r="B29" s="162" t="str" cm="1">
        <f t="array" ref="B29">_xlfn._xlws.FILTER(Mobilitás!$C$3:$C$10,Mobilitás!$B$3:$B$10=$B$16,"nincs ilyen")</f>
        <v>nincs ilyen</v>
      </c>
      <c r="C29" s="120" t="str" cm="1">
        <f t="array" ref="C29">_xlfn._xlws.FILTER(Mobilitás!$E$3:$E$10,Mobilitás!$B$3:$B$10=$B$16,"0")</f>
        <v>0</v>
      </c>
    </row>
    <row r="30" spans="1:3" x14ac:dyDescent="0.25">
      <c r="A30" s="266" t="s">
        <v>356</v>
      </c>
      <c r="B30" s="266"/>
      <c r="C30" s="266"/>
    </row>
    <row r="31" spans="1:3" x14ac:dyDescent="0.25">
      <c r="A31" s="165" t="s">
        <v>340</v>
      </c>
      <c r="B31" s="168" t="s">
        <v>341</v>
      </c>
      <c r="C31" s="124"/>
    </row>
    <row r="32" spans="1:3" x14ac:dyDescent="0.25">
      <c r="A32" s="161" t="str" cm="1">
        <f t="array" ref="A32">_xlfn._xlws.FILTER(Publikáció!$C$3:$C$10,Publikáció!$B$3:$B$10=$B$16,"nincs ilyen")</f>
        <v>nincs ilyen</v>
      </c>
      <c r="B32" s="161" t="str" cm="1">
        <f t="array" ref="B32">_xlfn._xlws.FILTER(Publikáció!$D$3:$D$10,Publikáció!$B$3:$B$10=$B$16,"nincs ilyen")</f>
        <v>nincs ilyen</v>
      </c>
      <c r="C32" s="122" t="str" cm="1">
        <f t="array" ref="C32">_xlfn._xlws.FILTER(Publikáció!$J$3:$J$10,Publikáció!$B$3:$B$10=$B$16,"nincs ilyen")</f>
        <v>nincs ilyen</v>
      </c>
    </row>
    <row r="33" spans="1:3" x14ac:dyDescent="0.25">
      <c r="A33" s="161"/>
      <c r="B33" s="161"/>
      <c r="C33" s="128"/>
    </row>
    <row r="34" spans="1:3" x14ac:dyDescent="0.25">
      <c r="A34" s="161"/>
      <c r="B34" s="161"/>
      <c r="C34" s="128"/>
    </row>
    <row r="35" spans="1:3" x14ac:dyDescent="0.25">
      <c r="A35" s="161"/>
      <c r="B35" s="161"/>
      <c r="C35" s="128"/>
    </row>
    <row r="36" spans="1:3" x14ac:dyDescent="0.25">
      <c r="A36" s="161"/>
      <c r="B36" s="161"/>
      <c r="C36" s="123"/>
    </row>
    <row r="37" spans="1:3" x14ac:dyDescent="0.25">
      <c r="A37" s="161"/>
      <c r="B37" s="161"/>
    </row>
    <row r="38" spans="1:3" x14ac:dyDescent="0.25">
      <c r="B38" s="125" t="s">
        <v>265</v>
      </c>
      <c r="C38" s="129">
        <f>SUM(C32:C37)</f>
        <v>0</v>
      </c>
    </row>
    <row r="39" spans="1:3" ht="18.75" x14ac:dyDescent="0.3">
      <c r="A39" s="49"/>
      <c r="B39" s="148" t="s">
        <v>364</v>
      </c>
      <c r="C39" s="149">
        <f>C22+C24+C26+C29+C38</f>
        <v>0</v>
      </c>
    </row>
    <row r="40" spans="1:3" x14ac:dyDescent="0.25">
      <c r="A40" s="131" t="s">
        <v>345</v>
      </c>
    </row>
    <row r="41" spans="1:3" x14ac:dyDescent="0.25">
      <c r="A41" s="118" t="s">
        <v>363</v>
      </c>
    </row>
    <row r="42" spans="1:3" ht="31.35" customHeight="1" x14ac:dyDescent="0.25">
      <c r="A42" s="104" t="s">
        <v>562</v>
      </c>
      <c r="B42" s="64"/>
    </row>
    <row r="43" spans="1:3" ht="31.35" customHeight="1" x14ac:dyDescent="0.25">
      <c r="A43" s="104" t="s">
        <v>560</v>
      </c>
      <c r="B43" s="64"/>
    </row>
    <row r="44" spans="1:3" x14ac:dyDescent="0.25">
      <c r="A44" s="104" t="s">
        <v>561</v>
      </c>
      <c r="B44" s="64"/>
    </row>
  </sheetData>
  <sheetProtection algorithmName="SHA-512" hashValue="joMyHxjJ5/mzvMtx5heDOnDhmmWc4ui+0mHbZEJ9LSRQrEiLdV/TGlaBvpSIjEt65B7ZttW0Xd/ML+sTabxMBA==" saltValue="FbqcGY2SSE7LcfILSY71Kg==" spinCount="100000" sheet="1" selectLockedCells="1" selectUnlockedCells="1"/>
  <mergeCells count="12">
    <mergeCell ref="A26:B26"/>
    <mergeCell ref="A27:C27"/>
    <mergeCell ref="A30:C30"/>
    <mergeCell ref="A22:B22"/>
    <mergeCell ref="A23:C23"/>
    <mergeCell ref="A24:B24"/>
    <mergeCell ref="A25:C25"/>
    <mergeCell ref="A19:B19"/>
    <mergeCell ref="A1:C1"/>
    <mergeCell ref="A2:C2"/>
    <mergeCell ref="A3:C3"/>
    <mergeCell ref="A18:C18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AEBC0-A337-4CBB-B30F-E4C4381E6FB6}">
  <sheetPr>
    <tabColor rgb="FF92D050"/>
  </sheetPr>
  <dimension ref="A1:L48"/>
  <sheetViews>
    <sheetView topLeftCell="A17" zoomScale="90" zoomScaleNormal="90" workbookViewId="0">
      <selection activeCell="B19" sqref="B19:H19"/>
    </sheetView>
  </sheetViews>
  <sheetFormatPr defaultColWidth="8.85546875" defaultRowHeight="15" x14ac:dyDescent="0.25"/>
  <cols>
    <col min="1" max="1" width="4.5703125" style="57" customWidth="1"/>
    <col min="2" max="2" width="17.85546875" style="57" customWidth="1"/>
    <col min="3" max="3" width="12.42578125" style="57" customWidth="1"/>
    <col min="4" max="4" width="9" style="57" customWidth="1"/>
    <col min="5" max="5" width="31.140625" style="57" customWidth="1"/>
    <col min="6" max="6" width="11.42578125" style="57" customWidth="1"/>
    <col min="7" max="7" width="21.5703125" style="57" customWidth="1"/>
    <col min="8" max="8" width="36.42578125" style="57" customWidth="1"/>
    <col min="9" max="9" width="13.140625" style="57" customWidth="1"/>
    <col min="10" max="10" width="32.140625" style="57" customWidth="1"/>
    <col min="11" max="16384" width="8.85546875" style="57"/>
  </cols>
  <sheetData>
    <row r="1" spans="2:11" s="50" customFormat="1" ht="45" x14ac:dyDescent="0.25">
      <c r="B1" s="63" t="s">
        <v>307</v>
      </c>
      <c r="C1" s="65" t="s">
        <v>308</v>
      </c>
      <c r="D1" s="105" t="s">
        <v>309</v>
      </c>
      <c r="E1" s="254"/>
      <c r="F1" s="256"/>
      <c r="G1" s="256"/>
      <c r="H1" s="256"/>
    </row>
    <row r="2" spans="2:11" x14ac:dyDescent="0.25">
      <c r="E2" s="256"/>
      <c r="F2" s="256"/>
      <c r="G2" s="256"/>
      <c r="H2" s="256"/>
    </row>
    <row r="3" spans="2:11" x14ac:dyDescent="0.25">
      <c r="E3" s="256"/>
      <c r="F3" s="256"/>
      <c r="G3" s="256"/>
      <c r="H3" s="256"/>
    </row>
    <row r="5" spans="2:11" x14ac:dyDescent="0.25">
      <c r="B5" s="255" t="s">
        <v>310</v>
      </c>
      <c r="C5" s="255"/>
      <c r="D5" s="255"/>
      <c r="E5" s="255"/>
      <c r="F5" s="255"/>
      <c r="G5" s="255"/>
      <c r="H5" s="255"/>
    </row>
    <row r="6" spans="2:11" x14ac:dyDescent="0.25">
      <c r="B6" s="21" t="s">
        <v>246</v>
      </c>
      <c r="C6" s="250" t="str">
        <f>IF(ISBLANK('Felvételi '!C4),"",'Felvételi '!C4)</f>
        <v/>
      </c>
      <c r="D6" s="209"/>
      <c r="E6" s="209"/>
      <c r="F6" s="209"/>
      <c r="G6" s="209"/>
      <c r="H6" s="209"/>
    </row>
    <row r="7" spans="2:11" x14ac:dyDescent="0.2">
      <c r="B7" s="21" t="s">
        <v>247</v>
      </c>
      <c r="C7" s="62" t="str">
        <f>IF(ISBLANK('Felvételi '!C5),"",'Felvételi '!C5)</f>
        <v/>
      </c>
      <c r="D7" s="13"/>
      <c r="E7" s="13"/>
      <c r="F7" s="39"/>
      <c r="G7" s="21"/>
      <c r="H7" s="58"/>
    </row>
    <row r="8" spans="2:11" x14ac:dyDescent="0.2">
      <c r="B8" s="13" t="s">
        <v>248</v>
      </c>
      <c r="C8" s="107" t="str">
        <f>IF(ISBLANK('Felvételi '!C6),"",'Felvételi '!C6)</f>
        <v/>
      </c>
      <c r="D8" s="113"/>
      <c r="E8" s="13"/>
      <c r="F8" s="21"/>
      <c r="G8" s="21"/>
      <c r="H8" s="21"/>
    </row>
    <row r="9" spans="2:11" x14ac:dyDescent="0.2">
      <c r="B9" s="21" t="s">
        <v>249</v>
      </c>
      <c r="C9" s="107" t="str">
        <f>IF(ISBLANK('Felvételi '!C7),"",'Felvételi '!C7)</f>
        <v/>
      </c>
      <c r="D9" s="113"/>
      <c r="E9" s="13"/>
      <c r="F9" s="13"/>
      <c r="G9" s="13"/>
      <c r="H9" s="13"/>
    </row>
    <row r="10" spans="2:11" x14ac:dyDescent="0.25">
      <c r="B10" s="21" t="s">
        <v>250</v>
      </c>
      <c r="C10" s="250" t="str">
        <f>IF(ISBLANK('Felvételi '!C8),"",'Felvételi '!C8)</f>
        <v/>
      </c>
      <c r="D10" s="209"/>
      <c r="E10" s="209"/>
      <c r="F10" s="209"/>
      <c r="G10" s="209"/>
      <c r="H10" s="210"/>
    </row>
    <row r="11" spans="2:11" x14ac:dyDescent="0.2">
      <c r="B11" s="21" t="s">
        <v>251</v>
      </c>
      <c r="C11" s="107" t="str">
        <f>IF(ISBLANK('Felvételi '!C9),"",'Felvételi '!C9)</f>
        <v/>
      </c>
      <c r="D11" s="110"/>
      <c r="E11" s="113"/>
      <c r="F11" s="13"/>
      <c r="G11" s="13"/>
      <c r="H11" s="13"/>
    </row>
    <row r="12" spans="2:11" x14ac:dyDescent="0.2">
      <c r="B12" s="21" t="s">
        <v>252</v>
      </c>
      <c r="C12" s="112" t="str">
        <f>IF(ISBLANK('Felvételi '!C10),"",'Felvételi '!C10)</f>
        <v/>
      </c>
      <c r="D12" s="13"/>
      <c r="E12" s="13"/>
      <c r="F12" s="13"/>
      <c r="G12" s="13"/>
      <c r="H12" s="13"/>
      <c r="I12" s="13"/>
      <c r="J12" s="13"/>
      <c r="K12" s="8"/>
    </row>
    <row r="13" spans="2:11" x14ac:dyDescent="0.2">
      <c r="B13" s="21" t="s">
        <v>253</v>
      </c>
      <c r="C13" s="62" t="str">
        <f>IF(ISBLANK('Felvételi '!C11),"",'Felvételi '!C11)</f>
        <v/>
      </c>
      <c r="D13" s="13"/>
      <c r="E13" s="13"/>
      <c r="F13" s="13"/>
      <c r="G13" s="13"/>
      <c r="H13" s="13"/>
      <c r="I13" s="13"/>
      <c r="J13" s="13"/>
      <c r="K13" s="8"/>
    </row>
    <row r="14" spans="2:11" x14ac:dyDescent="0.2">
      <c r="B14" s="21" t="s">
        <v>254</v>
      </c>
      <c r="C14" s="62" t="str">
        <f>IF(ISBLANK('Felvételi '!C12),"",'Felvételi '!C12)</f>
        <v/>
      </c>
      <c r="D14" s="13"/>
      <c r="E14" s="13"/>
      <c r="F14" s="13"/>
      <c r="G14" s="13"/>
      <c r="H14" s="13"/>
      <c r="I14" s="13"/>
      <c r="J14" s="13"/>
      <c r="K14" s="8"/>
    </row>
    <row r="15" spans="2:11" x14ac:dyDescent="0.2">
      <c r="B15" s="21" t="s">
        <v>357</v>
      </c>
      <c r="C15" s="185" t="str">
        <f>IF(ISBLANK('Felvételi '!C13),"",'Felvételi '!C13)</f>
        <v/>
      </c>
      <c r="D15" s="13"/>
      <c r="E15" s="13"/>
      <c r="F15" s="13"/>
      <c r="G15" s="13"/>
      <c r="H15" s="13"/>
      <c r="I15" s="13"/>
      <c r="J15" s="13"/>
      <c r="K15" s="8"/>
    </row>
    <row r="16" spans="2:11" x14ac:dyDescent="0.2">
      <c r="B16" s="21" t="s">
        <v>358</v>
      </c>
      <c r="C16" s="176" t="str">
        <f>IF(ISBLANK('Felvételi '!C14),"",'Felvételi '!C14)</f>
        <v/>
      </c>
      <c r="D16" s="13"/>
      <c r="E16" s="13"/>
      <c r="F16" s="13"/>
      <c r="G16" s="13"/>
      <c r="H16" s="13"/>
      <c r="I16" s="13"/>
      <c r="J16" s="13"/>
      <c r="K16" s="8"/>
    </row>
    <row r="17" spans="1:12" x14ac:dyDescent="0.2">
      <c r="B17" s="21" t="s">
        <v>257</v>
      </c>
      <c r="C17" s="62" t="str">
        <f>IF(ISBLANK('Felvételi '!C16),"",'Felvételi '!C16)</f>
        <v/>
      </c>
      <c r="D17" s="62" t="str">
        <f>IF(ISBLANK('Felvételi '!D16),"",'Felvételi '!D16)</f>
        <v/>
      </c>
      <c r="E17" s="62" t="str">
        <f>IF(ISBLANK('Felvételi '!E16),"",'Felvételi '!E16)</f>
        <v/>
      </c>
      <c r="F17" s="62" t="str">
        <f>IF(ISBLANK('Felvételi '!F16),"",'Felvételi '!F16)</f>
        <v/>
      </c>
      <c r="G17" s="62" t="str">
        <f>IF(ISBLANK('Felvételi '!G16),"",'Felvételi '!G16)</f>
        <v/>
      </c>
      <c r="H17" s="62" t="str">
        <f>IF(ISBLANK('Felvételi '!H16),"",'Felvételi '!H16)</f>
        <v/>
      </c>
      <c r="I17" s="13"/>
      <c r="J17" s="13"/>
      <c r="K17" s="8"/>
    </row>
    <row r="18" spans="1:12" x14ac:dyDescent="0.2">
      <c r="B18" s="21"/>
      <c r="C18" s="21"/>
      <c r="D18" s="39"/>
      <c r="E18" s="39"/>
      <c r="F18" s="13"/>
      <c r="G18" s="62" t="str">
        <f>IF(ISBLANK('Felvételi '!I16),"",'Felvételi '!I16)</f>
        <v/>
      </c>
      <c r="H18" s="62" t="str">
        <f>IF(ISBLANK('Felvételi '!J16),"",'Felvételi '!J16)</f>
        <v/>
      </c>
      <c r="I18" s="13"/>
      <c r="J18" s="13"/>
      <c r="K18" s="13"/>
      <c r="L18" s="8"/>
    </row>
    <row r="19" spans="1:12" x14ac:dyDescent="0.25">
      <c r="B19" s="257" t="s">
        <v>389</v>
      </c>
      <c r="C19" s="287"/>
      <c r="D19" s="287"/>
      <c r="E19" s="287"/>
      <c r="F19" s="258"/>
      <c r="G19" s="258"/>
      <c r="H19" s="259"/>
    </row>
    <row r="20" spans="1:12" customFormat="1" x14ac:dyDescent="0.25">
      <c r="B20" s="57"/>
      <c r="C20" s="60" t="s">
        <v>374</v>
      </c>
      <c r="D20" s="60" t="s">
        <v>390</v>
      </c>
      <c r="E20" s="89" t="s">
        <v>375</v>
      </c>
      <c r="F20" s="60" t="s">
        <v>376</v>
      </c>
      <c r="G20" s="64" t="s">
        <v>407</v>
      </c>
      <c r="H20" s="89" t="s">
        <v>377</v>
      </c>
      <c r="I20" s="57"/>
      <c r="J20" s="57"/>
      <c r="K20" s="57"/>
    </row>
    <row r="21" spans="1:12" customFormat="1" x14ac:dyDescent="0.25">
      <c r="A21" s="126" t="s">
        <v>106</v>
      </c>
      <c r="B21" s="21" t="s">
        <v>401</v>
      </c>
      <c r="C21" s="60" t="s">
        <v>379</v>
      </c>
      <c r="D21" s="93" t="s">
        <v>394</v>
      </c>
      <c r="E21" s="60"/>
      <c r="F21" s="60"/>
      <c r="G21" s="60"/>
      <c r="H21" s="64"/>
      <c r="I21" s="57"/>
      <c r="J21" s="57"/>
      <c r="K21" s="57"/>
    </row>
    <row r="22" spans="1:12" customFormat="1" x14ac:dyDescent="0.25">
      <c r="A22" s="126" t="s">
        <v>109</v>
      </c>
      <c r="B22" t="s">
        <v>402</v>
      </c>
      <c r="C22" s="93"/>
      <c r="D22" s="93"/>
      <c r="E22" s="60"/>
      <c r="F22" s="60"/>
      <c r="G22" s="60"/>
      <c r="H22" s="64"/>
      <c r="I22" s="57"/>
      <c r="J22" s="57"/>
      <c r="K22" s="57"/>
    </row>
    <row r="23" spans="1:12" customFormat="1" x14ac:dyDescent="0.25">
      <c r="A23" s="126" t="s">
        <v>111</v>
      </c>
      <c r="B23" s="61" t="s">
        <v>403</v>
      </c>
      <c r="C23" s="60" t="s">
        <v>379</v>
      </c>
      <c r="D23" s="93"/>
      <c r="E23" s="60"/>
      <c r="F23" s="60"/>
      <c r="G23" s="60"/>
      <c r="H23" s="64"/>
      <c r="I23" s="57"/>
      <c r="J23" s="57"/>
      <c r="K23" s="57"/>
    </row>
    <row r="24" spans="1:12" customFormat="1" x14ac:dyDescent="0.25">
      <c r="A24" s="126" t="s">
        <v>113</v>
      </c>
      <c r="B24" s="61" t="s">
        <v>399</v>
      </c>
      <c r="C24" s="93"/>
      <c r="D24" s="93"/>
      <c r="E24" s="60"/>
      <c r="F24" s="60"/>
      <c r="G24" s="60"/>
      <c r="H24" s="64"/>
      <c r="I24" s="57"/>
      <c r="J24" s="57"/>
    </row>
    <row r="25" spans="1:12" customFormat="1" x14ac:dyDescent="0.25">
      <c r="A25" s="126" t="s">
        <v>115</v>
      </c>
      <c r="B25" s="61" t="s">
        <v>399</v>
      </c>
      <c r="C25" s="93"/>
      <c r="D25" s="93"/>
      <c r="E25" s="60"/>
      <c r="F25" s="60"/>
      <c r="G25" s="60"/>
      <c r="H25" s="64"/>
      <c r="I25" s="57"/>
      <c r="J25" s="57"/>
    </row>
    <row r="26" spans="1:12" customFormat="1" x14ac:dyDescent="0.25">
      <c r="A26" s="126" t="s">
        <v>117</v>
      </c>
      <c r="B26" s="61" t="s">
        <v>399</v>
      </c>
      <c r="C26" s="93"/>
      <c r="D26" s="93"/>
      <c r="E26" s="60"/>
      <c r="F26" s="60"/>
      <c r="G26" s="60"/>
      <c r="H26" s="64"/>
      <c r="I26" s="57"/>
      <c r="J26" s="57"/>
    </row>
    <row r="27" spans="1:12" customFormat="1" ht="14.25" customHeight="1" x14ac:dyDescent="0.25">
      <c r="B27" s="152"/>
      <c r="C27" s="152"/>
      <c r="D27" s="152"/>
      <c r="E27" s="152"/>
      <c r="H27" s="57"/>
      <c r="I27" s="57"/>
      <c r="J27" s="57"/>
    </row>
    <row r="28" spans="1:12" customFormat="1" x14ac:dyDescent="0.25">
      <c r="A28" s="126" t="s">
        <v>119</v>
      </c>
      <c r="B28" s="61" t="s">
        <v>405</v>
      </c>
      <c r="C28" s="93"/>
      <c r="D28" s="93"/>
      <c r="E28" s="60"/>
      <c r="F28" s="60"/>
      <c r="G28" s="60"/>
      <c r="H28" s="64"/>
      <c r="I28" s="57"/>
      <c r="J28" s="57"/>
    </row>
    <row r="29" spans="1:12" customFormat="1" x14ac:dyDescent="0.25">
      <c r="A29" s="126" t="s">
        <v>121</v>
      </c>
      <c r="B29" s="61" t="s">
        <v>406</v>
      </c>
      <c r="C29" s="93"/>
      <c r="D29" s="93"/>
      <c r="E29" s="60"/>
      <c r="F29" s="60"/>
      <c r="G29" s="60"/>
      <c r="H29" s="64"/>
      <c r="I29" s="57"/>
      <c r="J29" s="57"/>
    </row>
    <row r="30" spans="1:12" customFormat="1" ht="14.25" customHeight="1" x14ac:dyDescent="0.25">
      <c r="B30" s="152"/>
      <c r="C30" s="152"/>
      <c r="D30" s="152"/>
      <c r="E30" s="152"/>
      <c r="H30" s="57"/>
      <c r="I30" s="57"/>
      <c r="J30" s="57"/>
    </row>
    <row r="31" spans="1:12" customFormat="1" x14ac:dyDescent="0.25">
      <c r="B31" t="s">
        <v>515</v>
      </c>
      <c r="C31" s="93"/>
      <c r="D31" s="93"/>
      <c r="E31" s="60"/>
      <c r="F31" s="60"/>
      <c r="G31" s="60"/>
      <c r="H31" s="64"/>
      <c r="I31" s="57"/>
      <c r="J31" s="57"/>
    </row>
    <row r="32" spans="1:12" customFormat="1" x14ac:dyDescent="0.25">
      <c r="B32" t="s">
        <v>404</v>
      </c>
      <c r="C32" s="93"/>
      <c r="D32" s="93"/>
      <c r="E32" s="60"/>
      <c r="F32" s="60"/>
      <c r="G32" s="60"/>
      <c r="H32" s="64"/>
      <c r="I32" s="57"/>
      <c r="J32" s="57"/>
    </row>
    <row r="33" spans="2:8" customFormat="1" x14ac:dyDescent="0.25"/>
    <row r="34" spans="2:8" customFormat="1" x14ac:dyDescent="0.25">
      <c r="B34" s="271" t="s">
        <v>378</v>
      </c>
      <c r="C34" s="271"/>
      <c r="D34" s="271"/>
      <c r="E34" s="271"/>
      <c r="F34" s="57"/>
      <c r="G34" s="57"/>
      <c r="H34" s="57"/>
    </row>
    <row r="35" spans="2:8" customFormat="1" x14ac:dyDescent="0.25">
      <c r="B35" s="271" t="s">
        <v>380</v>
      </c>
      <c r="C35" s="271"/>
      <c r="D35" s="271"/>
      <c r="E35" s="271"/>
      <c r="F35" s="57"/>
      <c r="G35" s="57"/>
      <c r="H35" s="57"/>
    </row>
    <row r="36" spans="2:8" customFormat="1" x14ac:dyDescent="0.25">
      <c r="B36" s="271" t="s">
        <v>381</v>
      </c>
      <c r="C36" s="271"/>
      <c r="D36" s="271"/>
      <c r="E36" s="271"/>
      <c r="F36" s="57"/>
      <c r="G36" s="57"/>
      <c r="H36" s="57"/>
    </row>
    <row r="37" spans="2:8" customFormat="1" x14ac:dyDescent="0.25">
      <c r="B37" s="288" t="s">
        <v>382</v>
      </c>
      <c r="C37" s="288"/>
      <c r="D37" s="288"/>
      <c r="E37" s="288"/>
      <c r="F37" s="288"/>
      <c r="G37" s="288"/>
      <c r="H37" s="288"/>
    </row>
    <row r="38" spans="2:8" x14ac:dyDescent="0.25">
      <c r="B38" s="288" t="s">
        <v>383</v>
      </c>
      <c r="C38" s="288"/>
      <c r="D38" s="288"/>
      <c r="E38" s="288"/>
      <c r="F38" s="288"/>
      <c r="G38" s="288"/>
      <c r="H38" s="288"/>
    </row>
    <row r="39" spans="2:8" x14ac:dyDescent="0.25">
      <c r="B39" s="288" t="s">
        <v>384</v>
      </c>
      <c r="C39" s="288"/>
      <c r="D39" s="288"/>
      <c r="E39" s="288"/>
      <c r="F39" s="288"/>
      <c r="G39" s="288"/>
      <c r="H39" s="288"/>
    </row>
    <row r="40" spans="2:8" x14ac:dyDescent="0.25">
      <c r="B40" s="151" t="s">
        <v>385</v>
      </c>
    </row>
    <row r="41" spans="2:8" x14ac:dyDescent="0.25">
      <c r="B41" s="151" t="s">
        <v>386</v>
      </c>
    </row>
    <row r="42" spans="2:8" x14ac:dyDescent="0.25">
      <c r="B42" s="151" t="s">
        <v>387</v>
      </c>
    </row>
    <row r="43" spans="2:8" x14ac:dyDescent="0.25">
      <c r="B43" s="151" t="s">
        <v>388</v>
      </c>
    </row>
    <row r="45" spans="2:8" x14ac:dyDescent="0.25">
      <c r="B45" s="64" t="s">
        <v>345</v>
      </c>
      <c r="C45" s="256"/>
      <c r="D45" s="256"/>
    </row>
    <row r="46" spans="2:8" ht="34.700000000000003" customHeight="1" x14ac:dyDescent="0.25">
      <c r="B46" s="186" t="s">
        <v>360</v>
      </c>
      <c r="C46" s="256"/>
      <c r="D46" s="256"/>
    </row>
    <row r="47" spans="2:8" ht="30.6" customHeight="1" x14ac:dyDescent="0.25">
      <c r="B47" s="155" t="s">
        <v>361</v>
      </c>
      <c r="C47" s="256"/>
      <c r="D47" s="256"/>
    </row>
    <row r="48" spans="2:8" ht="40.15" customHeight="1" x14ac:dyDescent="0.25">
      <c r="B48" s="155" t="s">
        <v>362</v>
      </c>
      <c r="C48" s="256"/>
      <c r="D48" s="256"/>
    </row>
  </sheetData>
  <dataConsolidate/>
  <mergeCells count="15">
    <mergeCell ref="C46:D46"/>
    <mergeCell ref="C47:D47"/>
    <mergeCell ref="C48:D48"/>
    <mergeCell ref="C45:D45"/>
    <mergeCell ref="E1:H3"/>
    <mergeCell ref="B5:H5"/>
    <mergeCell ref="B19:H19"/>
    <mergeCell ref="B38:H38"/>
    <mergeCell ref="B39:H39"/>
    <mergeCell ref="C10:H10"/>
    <mergeCell ref="C6:H6"/>
    <mergeCell ref="B34:E34"/>
    <mergeCell ref="B35:E35"/>
    <mergeCell ref="B36:E36"/>
    <mergeCell ref="B37:H37"/>
  </mergeCells>
  <printOptions gridLines="1"/>
  <pageMargins left="0.70866141732283472" right="0.70866141732283472" top="0.74803149606299213" bottom="0.74803149606299213" header="0.31496062992125984" footer="0.31496062992125984"/>
  <pageSetup paperSize="9" scale="60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Válassz!" xr:uid="{CC67AB2B-EADD-4DB8-96CE-0B797024560E}">
          <x14:formula1>
            <xm:f>forrásadat!$C$1:$C$11</xm:f>
          </x14:formula1>
          <xm:sqref>F8:H8</xm:sqref>
        </x14:dataValidation>
        <x14:dataValidation type="list" allowBlank="1" showInputMessage="1" showErrorMessage="1" xr:uid="{27266347-866F-45AE-A5FB-286686830D4A}">
          <x14:formula1>
            <xm:f>forrásadat!$C$198:$C$200</xm:f>
          </x14:formula1>
          <xm:sqref>D28:D29 D31:D32 D21:D26</xm:sqref>
        </x14:dataValidation>
        <x14:dataValidation type="list" allowBlank="1" showInputMessage="1" showErrorMessage="1" xr:uid="{4656EA33-E437-4503-B651-75130F21B56C}">
          <x14:formula1>
            <xm:f>forrásadat!$C$204:$C$205</xm:f>
          </x14:formula1>
          <xm:sqref>C22</xm:sqref>
        </x14:dataValidation>
        <x14:dataValidation type="list" allowBlank="1" showInputMessage="1" showErrorMessage="1" xr:uid="{DD08AF13-1C6D-49DA-AD9F-81B16CC8E162}">
          <x14:formula1>
            <xm:f>forrásadat!$C$201:$C$202</xm:f>
          </x14:formula1>
          <xm:sqref>C24:C26 C28:C29 C31:C32</xm:sqref>
        </x14:dataValidation>
        <x14:dataValidation type="list" allowBlank="1" showInputMessage="1" showErrorMessage="1" prompt="Válassz!" xr:uid="{0F888E13-6EA6-4450-8EC5-AC769B23FBCA}">
          <x14:formula1>
            <xm:f>forrásadat!$C$93:$C$166</xm:f>
          </x14:formula1>
          <xm:sqref>D18:E18 D11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8B171-E29D-4346-A3C6-B19721AEFCB2}">
  <sheetPr>
    <tabColor rgb="FFC00000"/>
    <pageSetUpPr fitToPage="1"/>
  </sheetPr>
  <dimension ref="A1:F44"/>
  <sheetViews>
    <sheetView zoomScale="98" zoomScaleNormal="98" workbookViewId="0">
      <selection activeCell="C40" sqref="C40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64" t="str">
        <f>B16&amp;" félévi BESZÁMOLÓ"</f>
        <v>7. félévi BESZÁMOLÓ</v>
      </c>
      <c r="B1" s="264"/>
      <c r="C1" s="264"/>
    </row>
    <row r="2" spans="1:6" x14ac:dyDescent="0.25">
      <c r="A2" s="265" t="s">
        <v>344</v>
      </c>
      <c r="B2" s="265"/>
      <c r="C2" s="265"/>
    </row>
    <row r="3" spans="1:6" x14ac:dyDescent="0.25">
      <c r="A3" s="265" t="s">
        <v>514</v>
      </c>
      <c r="B3" s="265"/>
      <c r="C3" s="265"/>
    </row>
    <row r="4" spans="1:6" s="57" customFormat="1" x14ac:dyDescent="0.25">
      <c r="A4" s="178" t="s">
        <v>246</v>
      </c>
      <c r="B4" s="178" t="str">
        <f>IF(ISBLANK('Felvételi '!C4),"",'Felvételi '!C4)</f>
        <v/>
      </c>
      <c r="C4" s="116"/>
    </row>
    <row r="5" spans="1:6" s="57" customFormat="1" x14ac:dyDescent="0.25">
      <c r="A5" s="178" t="s">
        <v>247</v>
      </c>
      <c r="B5" s="178" t="str">
        <f>IF(ISBLANK('Felvételi '!C5),"",'Felvételi '!C5)</f>
        <v/>
      </c>
      <c r="C5" s="116"/>
    </row>
    <row r="6" spans="1:6" s="57" customFormat="1" x14ac:dyDescent="0.25">
      <c r="A6" s="179" t="s">
        <v>248</v>
      </c>
      <c r="B6" s="178" t="str">
        <f>IF(ISBLANK('Felvételi '!C6),"",'Felvételi '!C6)</f>
        <v/>
      </c>
      <c r="C6" s="116"/>
    </row>
    <row r="7" spans="1:6" s="57" customFormat="1" x14ac:dyDescent="0.25">
      <c r="A7" s="178" t="s">
        <v>249</v>
      </c>
      <c r="B7" s="178" t="str">
        <f>IF(ISBLANK('Felvételi '!C7),"",'Felvételi '!C7)</f>
        <v/>
      </c>
      <c r="C7" s="117"/>
    </row>
    <row r="8" spans="1:6" s="57" customFormat="1" x14ac:dyDescent="0.25">
      <c r="A8" s="178" t="s">
        <v>250</v>
      </c>
      <c r="B8" s="178" t="str">
        <f>IF(ISBLANK('Felvételi '!C8),"",'Felvételi '!C8)</f>
        <v/>
      </c>
      <c r="C8" s="117"/>
    </row>
    <row r="9" spans="1:6" s="57" customFormat="1" x14ac:dyDescent="0.25">
      <c r="A9" s="178" t="s">
        <v>251</v>
      </c>
      <c r="B9" s="178" t="str">
        <f>IF(ISBLANK('Felvételi '!C9),"",'Felvételi '!C9)</f>
        <v/>
      </c>
      <c r="C9" s="117"/>
    </row>
    <row r="10" spans="1:6" s="57" customFormat="1" x14ac:dyDescent="0.25">
      <c r="A10" s="178" t="s">
        <v>252</v>
      </c>
      <c r="B10" s="178" t="str">
        <f>IF(ISBLANK('Felvételi '!C10),"",'Felvételi '!C10)</f>
        <v/>
      </c>
      <c r="C10" s="117"/>
      <c r="D10" s="117"/>
      <c r="E10" s="117"/>
      <c r="F10" s="117"/>
    </row>
    <row r="11" spans="1:6" s="57" customFormat="1" x14ac:dyDescent="0.25">
      <c r="A11" s="178" t="s">
        <v>253</v>
      </c>
      <c r="B11" s="178" t="str">
        <f>IF(ISBLANK('Felvételi '!C11),"",'Felvételi '!C11)</f>
        <v/>
      </c>
      <c r="C11" s="117"/>
      <c r="D11" s="117"/>
      <c r="E11" s="117"/>
      <c r="F11" s="117"/>
    </row>
    <row r="12" spans="1:6" s="57" customFormat="1" x14ac:dyDescent="0.25">
      <c r="A12" s="178" t="s">
        <v>254</v>
      </c>
      <c r="B12" s="178" t="str">
        <f>IF(ISBLANK('Felvételi '!C12),"",'Felvételi '!C12)</f>
        <v/>
      </c>
      <c r="C12" s="117"/>
      <c r="D12" s="117"/>
      <c r="E12" s="117"/>
      <c r="F12" s="117"/>
    </row>
    <row r="13" spans="1:6" s="57" customFormat="1" x14ac:dyDescent="0.25">
      <c r="A13" s="178" t="s">
        <v>357</v>
      </c>
      <c r="B13" s="180" t="str">
        <f>IF(ISBLANK('Felvételi '!C13),"",'Felvételi '!C13)</f>
        <v/>
      </c>
      <c r="C13" s="117"/>
      <c r="D13" s="117"/>
      <c r="E13" s="117"/>
      <c r="F13" s="117"/>
    </row>
    <row r="14" spans="1:6" s="57" customFormat="1" x14ac:dyDescent="0.25">
      <c r="A14" s="178" t="s">
        <v>358</v>
      </c>
      <c r="B14" s="180" t="str">
        <f>IF(ISBLANK('Felvételi '!C14),"",'Felvételi '!C14)</f>
        <v/>
      </c>
      <c r="C14" s="117"/>
      <c r="D14" s="117"/>
      <c r="E14" s="117"/>
      <c r="F14" s="117"/>
    </row>
    <row r="15" spans="1:6" s="57" customFormat="1" x14ac:dyDescent="0.25">
      <c r="A15" s="178" t="s">
        <v>315</v>
      </c>
      <c r="B15" s="180" t="str">
        <f>IF(ISBLANK('Felvételi '!C15),"",'Felvételi '!C15)</f>
        <v/>
      </c>
      <c r="C15" s="116" t="s">
        <v>529</v>
      </c>
      <c r="D15" s="117"/>
      <c r="E15" s="117"/>
      <c r="F15" s="117"/>
    </row>
    <row r="16" spans="1:6" s="57" customFormat="1" x14ac:dyDescent="0.25">
      <c r="A16" s="178" t="s">
        <v>420</v>
      </c>
      <c r="B16" s="178" t="s">
        <v>119</v>
      </c>
      <c r="C16" s="116"/>
      <c r="D16" s="117"/>
      <c r="E16" s="117"/>
      <c r="F16" s="117"/>
    </row>
    <row r="17" spans="1:3" x14ac:dyDescent="0.25">
      <c r="A17" s="118"/>
      <c r="B17" s="119"/>
      <c r="C17" s="122" t="s">
        <v>327</v>
      </c>
    </row>
    <row r="18" spans="1:3" x14ac:dyDescent="0.25">
      <c r="A18" s="266" t="s">
        <v>355</v>
      </c>
      <c r="B18" s="267"/>
      <c r="C18" s="267"/>
    </row>
    <row r="19" spans="1:3" x14ac:dyDescent="0.25">
      <c r="A19" s="270" t="s">
        <v>359</v>
      </c>
      <c r="B19" s="271"/>
      <c r="C19" s="124"/>
    </row>
    <row r="20" spans="1:3" x14ac:dyDescent="0.25">
      <c r="B20" t="str" cm="1">
        <f t="array" ref="B20">_xlfn._xlws.FILTER(Kutatószeminárium!$C$3:$C$10,Kutatószeminárium!$B$3:$B$10=$B$16,"nincs ilyen")</f>
        <v>nincs ilyen</v>
      </c>
      <c r="C20" s="122" t="str" cm="1">
        <f t="array" ref="C20">_xlfn._xlws.FILTER(Kutatószeminárium!$E$3:$E$10,Kutatószeminárium!$B$3:$B$10=$B$16,"0")</f>
        <v>0</v>
      </c>
    </row>
    <row r="21" spans="1:3" x14ac:dyDescent="0.25">
      <c r="A21" s="164"/>
      <c r="C21" s="122"/>
    </row>
    <row r="22" spans="1:3" x14ac:dyDescent="0.25">
      <c r="A22" s="268" t="s">
        <v>265</v>
      </c>
      <c r="B22" s="269"/>
      <c r="C22" s="129">
        <f>SUM(C20:C21)</f>
        <v>0</v>
      </c>
    </row>
    <row r="23" spans="1:3" x14ac:dyDescent="0.25">
      <c r="A23" s="266" t="s">
        <v>349</v>
      </c>
      <c r="B23" s="267"/>
      <c r="C23" s="276"/>
    </row>
    <row r="24" spans="1:3" x14ac:dyDescent="0.25">
      <c r="A24" s="272" t="str" cm="1">
        <f t="array" ref="A24">_xlfn._xlws.FILTER(Oktatás!$C$3:$C$10,Oktatás!$B$3:$B$10=$B$16,"nincs ilyen")</f>
        <v>nincs ilyen</v>
      </c>
      <c r="B24" s="273"/>
      <c r="C24" s="120" t="str" cm="1">
        <f t="array" ref="C24">_xlfn._xlws.FILTER(Oktatás!$E$3:$E$10,Oktatás!$B$3:$B$10=$B$16,"0")</f>
        <v>0</v>
      </c>
    </row>
    <row r="25" spans="1:3" x14ac:dyDescent="0.25">
      <c r="A25" s="266" t="s">
        <v>352</v>
      </c>
      <c r="B25" s="267"/>
      <c r="C25" s="267"/>
    </row>
    <row r="26" spans="1:3" x14ac:dyDescent="0.25">
      <c r="A26" s="274" t="str" cm="1">
        <f t="array" ref="A26">_xlfn._xlws.FILTER(Kutatás!$C$3:$C$10,Kutatás!$B$3:$B$10=$B$16,"nincs ilyen")</f>
        <v>nincs ilyen</v>
      </c>
      <c r="B26" s="275"/>
      <c r="C26" s="120" t="str" cm="1">
        <f t="array" ref="C26">_xlfn._xlws.FILTER(Kutatás!$D$3:$D$10,Kutatás!$B$3:$B$10=$B$16,"0")</f>
        <v>0</v>
      </c>
    </row>
    <row r="27" spans="1:3" x14ac:dyDescent="0.25">
      <c r="A27" s="266" t="s">
        <v>353</v>
      </c>
      <c r="B27" s="266"/>
      <c r="C27" s="266"/>
    </row>
    <row r="28" spans="1:3" x14ac:dyDescent="0.25">
      <c r="A28" s="166" t="s">
        <v>348</v>
      </c>
      <c r="B28" s="167" t="s">
        <v>419</v>
      </c>
      <c r="C28" s="124"/>
    </row>
    <row r="29" spans="1:3" x14ac:dyDescent="0.25">
      <c r="A29" s="162" t="str" cm="1">
        <f t="array" ref="A29">_xlfn._xlws.FILTER(Mobilitás!$D$3:$D$10,Mobilitás!$B$3:$B$10=$B$16,"nincs ilyen")</f>
        <v>nincs ilyen</v>
      </c>
      <c r="B29" s="162" t="str" cm="1">
        <f t="array" ref="B29">_xlfn._xlws.FILTER(Mobilitás!$C$3:$C$10,Mobilitás!$B$3:$B$10=$B$16,"nincs ilyen")</f>
        <v>nincs ilyen</v>
      </c>
      <c r="C29" s="120" t="str" cm="1">
        <f t="array" ref="C29">_xlfn._xlws.FILTER(Mobilitás!$E$3:$E$10,Mobilitás!$B$3:$B$10=$B$16,"0")</f>
        <v>0</v>
      </c>
    </row>
    <row r="30" spans="1:3" x14ac:dyDescent="0.25">
      <c r="A30" s="266" t="s">
        <v>356</v>
      </c>
      <c r="B30" s="266"/>
      <c r="C30" s="266"/>
    </row>
    <row r="31" spans="1:3" x14ac:dyDescent="0.25">
      <c r="A31" s="165" t="s">
        <v>340</v>
      </c>
      <c r="B31" s="168" t="s">
        <v>341</v>
      </c>
      <c r="C31" s="124"/>
    </row>
    <row r="32" spans="1:3" x14ac:dyDescent="0.25">
      <c r="A32" s="161" t="str" cm="1">
        <f t="array" ref="A32">_xlfn._xlws.FILTER(Publikáció!$C$3:$C$10,Publikáció!$B$3:$B$10=$B$16,"nincs ilyen")</f>
        <v>nincs ilyen</v>
      </c>
      <c r="B32" s="161" t="str" cm="1">
        <f t="array" ref="B32">_xlfn._xlws.FILTER(Publikáció!$D$3:$D$10,Publikáció!$B$3:$B$10=$B$16,"nincs ilyen")</f>
        <v>nincs ilyen</v>
      </c>
      <c r="C32" s="122" t="str" cm="1">
        <f t="array" ref="C32">_xlfn._xlws.FILTER(Publikáció!$J$3:$J$10,Publikáció!$B$3:$B$10=$B$16,"0")</f>
        <v>0</v>
      </c>
    </row>
    <row r="33" spans="1:3" x14ac:dyDescent="0.25">
      <c r="A33" s="161"/>
      <c r="B33" s="161"/>
      <c r="C33" s="128"/>
    </row>
    <row r="34" spans="1:3" x14ac:dyDescent="0.25">
      <c r="A34" s="161"/>
      <c r="B34" s="161"/>
      <c r="C34" s="128"/>
    </row>
    <row r="35" spans="1:3" x14ac:dyDescent="0.25">
      <c r="A35" s="161"/>
      <c r="B35" s="161"/>
      <c r="C35" s="128"/>
    </row>
    <row r="36" spans="1:3" x14ac:dyDescent="0.25">
      <c r="A36" s="161"/>
      <c r="B36" s="161"/>
      <c r="C36" s="123"/>
    </row>
    <row r="37" spans="1:3" x14ac:dyDescent="0.25">
      <c r="A37" s="161"/>
      <c r="B37" s="161"/>
    </row>
    <row r="38" spans="1:3" x14ac:dyDescent="0.25">
      <c r="B38" s="125" t="s">
        <v>265</v>
      </c>
      <c r="C38" s="129">
        <f>SUM(C32:C37)</f>
        <v>0</v>
      </c>
    </row>
    <row r="39" spans="1:3" ht="18.75" x14ac:dyDescent="0.3">
      <c r="A39" s="49"/>
      <c r="B39" s="148" t="s">
        <v>364</v>
      </c>
      <c r="C39" s="149">
        <f>C22+C24+C26+C29+C38</f>
        <v>0</v>
      </c>
    </row>
    <row r="40" spans="1:3" x14ac:dyDescent="0.25">
      <c r="A40" s="131" t="s">
        <v>345</v>
      </c>
    </row>
    <row r="41" spans="1:3" x14ac:dyDescent="0.25">
      <c r="A41" s="118" t="s">
        <v>363</v>
      </c>
    </row>
    <row r="42" spans="1:3" ht="31.35" customHeight="1" x14ac:dyDescent="0.25">
      <c r="A42" s="104" t="s">
        <v>562</v>
      </c>
      <c r="B42" s="64"/>
    </row>
    <row r="43" spans="1:3" ht="31.35" customHeight="1" x14ac:dyDescent="0.25">
      <c r="A43" s="104" t="s">
        <v>560</v>
      </c>
      <c r="B43" s="64"/>
    </row>
    <row r="44" spans="1:3" x14ac:dyDescent="0.25">
      <c r="A44" s="104" t="s">
        <v>561</v>
      </c>
      <c r="B44" s="64"/>
    </row>
  </sheetData>
  <sheetProtection algorithmName="SHA-512" hashValue="cQ0jSXuTHh7FXaFXlDyVoSxtzqpXjnkaxIvqQucCAMfeCB/+YwohalA7js1XXzyvbaHEhcrUd/QLhSCdcWcaXw==" saltValue="r87vBCmpjUeqOvNUBnG51A==" spinCount="100000" sheet="1" selectLockedCells="1" selectUnlockedCells="1"/>
  <mergeCells count="12">
    <mergeCell ref="A26:B26"/>
    <mergeCell ref="A27:C27"/>
    <mergeCell ref="A30:C30"/>
    <mergeCell ref="A22:B22"/>
    <mergeCell ref="A23:C23"/>
    <mergeCell ref="A24:B24"/>
    <mergeCell ref="A25:C25"/>
    <mergeCell ref="A19:B19"/>
    <mergeCell ref="A1:C1"/>
    <mergeCell ref="A2:C2"/>
    <mergeCell ref="A3:C3"/>
    <mergeCell ref="A18:C18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5256A-5724-41DB-8F30-74946780BA74}">
  <sheetPr>
    <tabColor rgb="FFC00000"/>
    <pageSetUpPr fitToPage="1"/>
  </sheetPr>
  <dimension ref="A1:F44"/>
  <sheetViews>
    <sheetView zoomScale="90" zoomScaleNormal="90" workbookViewId="0">
      <selection activeCell="C40" sqref="C40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64" t="str">
        <f>B16&amp;" félévi BESZÁMOLÓ"</f>
        <v>8. félévi BESZÁMOLÓ</v>
      </c>
      <c r="B1" s="264"/>
      <c r="C1" s="264"/>
    </row>
    <row r="2" spans="1:6" x14ac:dyDescent="0.25">
      <c r="A2" s="265" t="s">
        <v>344</v>
      </c>
      <c r="B2" s="265"/>
      <c r="C2" s="265"/>
    </row>
    <row r="3" spans="1:6" x14ac:dyDescent="0.25">
      <c r="A3" s="265" t="s">
        <v>514</v>
      </c>
      <c r="B3" s="265"/>
      <c r="C3" s="265"/>
    </row>
    <row r="4" spans="1:6" s="57" customFormat="1" x14ac:dyDescent="0.25">
      <c r="A4" s="178" t="s">
        <v>246</v>
      </c>
      <c r="B4" s="178" t="str">
        <f>IF(ISBLANK('Felvételi '!C4),"",'Felvételi '!C4)</f>
        <v/>
      </c>
      <c r="C4" s="116"/>
    </row>
    <row r="5" spans="1:6" s="57" customFormat="1" x14ac:dyDescent="0.25">
      <c r="A5" s="178" t="s">
        <v>247</v>
      </c>
      <c r="B5" s="178" t="str">
        <f>IF(ISBLANK('Felvételi '!C5),"",'Felvételi '!C5)</f>
        <v/>
      </c>
      <c r="C5" s="116"/>
    </row>
    <row r="6" spans="1:6" s="57" customFormat="1" x14ac:dyDescent="0.25">
      <c r="A6" s="179" t="s">
        <v>248</v>
      </c>
      <c r="B6" s="178" t="str">
        <f>IF(ISBLANK('Felvételi '!C6),"",'Felvételi '!C6)</f>
        <v/>
      </c>
      <c r="C6" s="116"/>
    </row>
    <row r="7" spans="1:6" s="57" customFormat="1" x14ac:dyDescent="0.25">
      <c r="A7" s="178" t="s">
        <v>249</v>
      </c>
      <c r="B7" s="178" t="str">
        <f>IF(ISBLANK('Felvételi '!C7),"",'Felvételi '!C7)</f>
        <v/>
      </c>
      <c r="C7" s="117"/>
    </row>
    <row r="8" spans="1:6" s="57" customFormat="1" x14ac:dyDescent="0.25">
      <c r="A8" s="178" t="s">
        <v>250</v>
      </c>
      <c r="B8" s="178" t="str">
        <f>IF(ISBLANK('Felvételi '!C8),"",'Felvételi '!C8)</f>
        <v/>
      </c>
      <c r="C8" s="117"/>
    </row>
    <row r="9" spans="1:6" s="57" customFormat="1" x14ac:dyDescent="0.25">
      <c r="A9" s="178" t="s">
        <v>251</v>
      </c>
      <c r="B9" s="178" t="str">
        <f>IF(ISBLANK('Felvételi '!C9),"",'Felvételi '!C9)</f>
        <v/>
      </c>
      <c r="C9" s="117"/>
    </row>
    <row r="10" spans="1:6" s="57" customFormat="1" x14ac:dyDescent="0.25">
      <c r="A10" s="178" t="s">
        <v>252</v>
      </c>
      <c r="B10" s="178" t="str">
        <f>IF(ISBLANK('Felvételi '!C10),"",'Felvételi '!C10)</f>
        <v/>
      </c>
      <c r="C10" s="117"/>
      <c r="D10" s="117"/>
      <c r="E10" s="117"/>
      <c r="F10" s="117"/>
    </row>
    <row r="11" spans="1:6" s="57" customFormat="1" x14ac:dyDescent="0.25">
      <c r="A11" s="178" t="s">
        <v>253</v>
      </c>
      <c r="B11" s="178" t="str">
        <f>IF(ISBLANK('Felvételi '!C11),"",'Felvételi '!C11)</f>
        <v/>
      </c>
      <c r="C11" s="117"/>
      <c r="D11" s="117"/>
      <c r="E11" s="117"/>
      <c r="F11" s="117"/>
    </row>
    <row r="12" spans="1:6" s="57" customFormat="1" x14ac:dyDescent="0.25">
      <c r="A12" s="178" t="s">
        <v>254</v>
      </c>
      <c r="B12" s="178" t="str">
        <f>IF(ISBLANK('Felvételi '!C12),"",'Felvételi '!C12)</f>
        <v/>
      </c>
      <c r="C12" s="117"/>
      <c r="D12" s="117"/>
      <c r="E12" s="117"/>
      <c r="F12" s="117"/>
    </row>
    <row r="13" spans="1:6" s="57" customFormat="1" x14ac:dyDescent="0.25">
      <c r="A13" s="178" t="s">
        <v>357</v>
      </c>
      <c r="B13" s="180" t="str">
        <f>IF(ISBLANK('Felvételi '!C13),"",'Felvételi '!C13)</f>
        <v/>
      </c>
      <c r="C13" s="117"/>
      <c r="D13" s="117"/>
      <c r="E13" s="117"/>
      <c r="F13" s="117"/>
    </row>
    <row r="14" spans="1:6" s="57" customFormat="1" x14ac:dyDescent="0.25">
      <c r="A14" s="178" t="s">
        <v>358</v>
      </c>
      <c r="B14" s="180" t="str">
        <f>IF(ISBLANK('Felvételi '!C14),"",'Felvételi '!C14)</f>
        <v/>
      </c>
      <c r="C14" s="117"/>
      <c r="D14" s="117"/>
      <c r="E14" s="117"/>
      <c r="F14" s="117"/>
    </row>
    <row r="15" spans="1:6" s="57" customFormat="1" x14ac:dyDescent="0.25">
      <c r="A15" s="178" t="s">
        <v>315</v>
      </c>
      <c r="B15" s="180" t="str">
        <f>IF(ISBLANK('Felvételi '!C15),"",'Felvételi '!C15)</f>
        <v/>
      </c>
      <c r="C15" s="116" t="s">
        <v>529</v>
      </c>
      <c r="D15" s="117"/>
      <c r="E15" s="117"/>
      <c r="F15" s="117"/>
    </row>
    <row r="16" spans="1:6" s="57" customFormat="1" x14ac:dyDescent="0.25">
      <c r="A16" s="178" t="s">
        <v>420</v>
      </c>
      <c r="B16" s="178" t="s">
        <v>121</v>
      </c>
      <c r="C16" s="116"/>
      <c r="D16" s="117"/>
      <c r="E16" s="117"/>
      <c r="F16" s="117"/>
    </row>
    <row r="17" spans="1:3" x14ac:dyDescent="0.25">
      <c r="A17" s="118"/>
      <c r="B17" s="119"/>
      <c r="C17" s="122" t="s">
        <v>327</v>
      </c>
    </row>
    <row r="18" spans="1:3" x14ac:dyDescent="0.25">
      <c r="A18" s="266" t="s">
        <v>355</v>
      </c>
      <c r="B18" s="267"/>
      <c r="C18" s="267"/>
    </row>
    <row r="19" spans="1:3" x14ac:dyDescent="0.25">
      <c r="A19" s="270" t="s">
        <v>359</v>
      </c>
      <c r="B19" s="271"/>
      <c r="C19" s="124"/>
    </row>
    <row r="20" spans="1:3" x14ac:dyDescent="0.25">
      <c r="B20" t="str" cm="1">
        <f t="array" ref="B20">_xlfn._xlws.FILTER(Kutatószeminárium!$C$3:$C$10,Kutatószeminárium!$B$3:$B$10=$B$16,"nincs ilyen")</f>
        <v>nincs ilyen</v>
      </c>
      <c r="C20" s="122" t="str" cm="1">
        <f t="array" ref="C20">_xlfn._xlws.FILTER(Kutatószeminárium!$E$3:$E$10,Kutatószeminárium!$B$3:$B$10=$B$16,"0")</f>
        <v>0</v>
      </c>
    </row>
    <row r="21" spans="1:3" x14ac:dyDescent="0.25">
      <c r="A21" s="164"/>
      <c r="B21" s="164"/>
      <c r="C21" s="122"/>
    </row>
    <row r="22" spans="1:3" x14ac:dyDescent="0.25">
      <c r="A22" s="268" t="s">
        <v>265</v>
      </c>
      <c r="B22" s="269"/>
      <c r="C22" s="129">
        <f>SUM(C20:C21)</f>
        <v>0</v>
      </c>
    </row>
    <row r="23" spans="1:3" x14ac:dyDescent="0.25">
      <c r="A23" s="266" t="s">
        <v>349</v>
      </c>
      <c r="B23" s="267"/>
      <c r="C23" s="276"/>
    </row>
    <row r="24" spans="1:3" x14ac:dyDescent="0.25">
      <c r="A24" s="272" t="str" cm="1">
        <f t="array" ref="A24">_xlfn._xlws.FILTER(Oktatás!$C$3:$C$10,Oktatás!$B$3:$B$10=$B$16,"nincs ilyen")</f>
        <v>nincs ilyen</v>
      </c>
      <c r="B24" s="273"/>
      <c r="C24" s="120" t="str" cm="1">
        <f t="array" ref="C24">_xlfn._xlws.FILTER(Oktatás!$E$3:$E$10,Oktatás!$B$3:$B$10=$B$16,"0")</f>
        <v>0</v>
      </c>
    </row>
    <row r="25" spans="1:3" x14ac:dyDescent="0.25">
      <c r="A25" s="266" t="s">
        <v>352</v>
      </c>
      <c r="B25" s="267"/>
      <c r="C25" s="267"/>
    </row>
    <row r="26" spans="1:3" x14ac:dyDescent="0.25">
      <c r="A26" s="274" t="str" cm="1">
        <f t="array" ref="A26">_xlfn._xlws.FILTER(Kutatás!$C$3:$C$10,Kutatás!$B$3:$B$10=$B$16,"nincs ilyen")</f>
        <v>nincs ilyen</v>
      </c>
      <c r="B26" s="275"/>
      <c r="C26" s="120" t="str" cm="1">
        <f t="array" ref="C26">_xlfn._xlws.FILTER(Kutatás!$D$3:$D$10,Kutatás!$B$3:$B$10=$B$16,"0")</f>
        <v>0</v>
      </c>
    </row>
    <row r="27" spans="1:3" x14ac:dyDescent="0.25">
      <c r="A27" s="266" t="s">
        <v>353</v>
      </c>
      <c r="B27" s="266"/>
      <c r="C27" s="266"/>
    </row>
    <row r="28" spans="1:3" x14ac:dyDescent="0.25">
      <c r="A28" s="166" t="s">
        <v>348</v>
      </c>
      <c r="B28" s="167" t="s">
        <v>419</v>
      </c>
      <c r="C28" s="124"/>
    </row>
    <row r="29" spans="1:3" x14ac:dyDescent="0.25">
      <c r="A29" s="162" t="str" cm="1">
        <f t="array" ref="A29">_xlfn._xlws.FILTER(Mobilitás!$D$3:$D$10,Mobilitás!$B$3:$B$10=$B$16,"nincs ilyen")</f>
        <v>nincs ilyen</v>
      </c>
      <c r="B29" s="162" t="str" cm="1">
        <f t="array" ref="B29">_xlfn._xlws.FILTER(Mobilitás!$C$3:$C$10,Mobilitás!$B$3:$B$10=$B$16,"nincs ilyen")</f>
        <v>nincs ilyen</v>
      </c>
      <c r="C29" s="120" t="str" cm="1">
        <f t="array" ref="C29">_xlfn._xlws.FILTER(Mobilitás!$E$3:$E$10,Mobilitás!$B$3:$B$10=$B$16,"0")</f>
        <v>0</v>
      </c>
    </row>
    <row r="30" spans="1:3" x14ac:dyDescent="0.25">
      <c r="A30" s="266" t="s">
        <v>356</v>
      </c>
      <c r="B30" s="266"/>
      <c r="C30" s="266"/>
    </row>
    <row r="31" spans="1:3" x14ac:dyDescent="0.25">
      <c r="A31" s="165" t="s">
        <v>340</v>
      </c>
      <c r="B31" s="168" t="s">
        <v>341</v>
      </c>
      <c r="C31" s="124"/>
    </row>
    <row r="32" spans="1:3" x14ac:dyDescent="0.25">
      <c r="A32" s="161" t="str" cm="1">
        <f t="array" ref="A32">_xlfn._xlws.FILTER(Publikáció!$C$3:$C$10,Publikáció!$B$3:$B$10=$B$16,"nincs ilyen")</f>
        <v>nincs ilyen</v>
      </c>
      <c r="B32" s="161" t="str" cm="1">
        <f t="array" ref="B32">_xlfn._xlws.FILTER(Publikáció!$D$3:$D$10,Publikáció!$B$3:$B$10=$B$16,"nincs ilyen")</f>
        <v>nincs ilyen</v>
      </c>
      <c r="C32" s="122" t="str" cm="1">
        <f t="array" ref="C32">_xlfn._xlws.FILTER(Publikáció!$J$3:$J$10,Publikáció!$B$3:$B$10=$B$16,"nincs ilyen")</f>
        <v>nincs ilyen</v>
      </c>
    </row>
    <row r="33" spans="1:3" x14ac:dyDescent="0.25">
      <c r="A33" s="161"/>
      <c r="B33" s="161"/>
      <c r="C33" s="128"/>
    </row>
    <row r="34" spans="1:3" x14ac:dyDescent="0.25">
      <c r="A34" s="161"/>
      <c r="B34" s="161"/>
      <c r="C34" s="128"/>
    </row>
    <row r="35" spans="1:3" x14ac:dyDescent="0.25">
      <c r="A35" s="161"/>
      <c r="B35" s="161"/>
      <c r="C35" s="128"/>
    </row>
    <row r="36" spans="1:3" x14ac:dyDescent="0.25">
      <c r="A36" s="161"/>
      <c r="B36" s="161"/>
      <c r="C36" s="123"/>
    </row>
    <row r="37" spans="1:3" x14ac:dyDescent="0.25">
      <c r="A37" s="161"/>
      <c r="B37" s="161"/>
    </row>
    <row r="38" spans="1:3" x14ac:dyDescent="0.25">
      <c r="B38" s="125" t="s">
        <v>265</v>
      </c>
      <c r="C38" s="129">
        <f>SUM(C32:C37)</f>
        <v>0</v>
      </c>
    </row>
    <row r="39" spans="1:3" ht="18.75" x14ac:dyDescent="0.3">
      <c r="A39" s="49"/>
      <c r="B39" s="148" t="s">
        <v>364</v>
      </c>
      <c r="C39" s="149">
        <f>C22+C24+C26+C29+C38</f>
        <v>0</v>
      </c>
    </row>
    <row r="40" spans="1:3" x14ac:dyDescent="0.25">
      <c r="A40" s="131" t="s">
        <v>345</v>
      </c>
    </row>
    <row r="41" spans="1:3" x14ac:dyDescent="0.25">
      <c r="A41" s="118" t="s">
        <v>363</v>
      </c>
    </row>
    <row r="42" spans="1:3" ht="31.35" customHeight="1" x14ac:dyDescent="0.25">
      <c r="A42" s="104" t="s">
        <v>562</v>
      </c>
      <c r="B42" s="64"/>
    </row>
    <row r="43" spans="1:3" ht="31.35" customHeight="1" x14ac:dyDescent="0.25">
      <c r="A43" s="104" t="s">
        <v>560</v>
      </c>
      <c r="B43" s="64"/>
    </row>
    <row r="44" spans="1:3" x14ac:dyDescent="0.25">
      <c r="A44" s="104" t="s">
        <v>561</v>
      </c>
      <c r="B44" s="64"/>
    </row>
  </sheetData>
  <sheetProtection algorithmName="SHA-512" hashValue="m0fCmP0yG8DrT15BS+fB1mvbzPNhNFNQ4KYLAp7bHaNhZZbsSMwSex2XcFlBqlkNkZ/c4uP1FFj80cq9CauarA==" saltValue="+SR73/ev06jTfNOwdBHOGg==" spinCount="100000" sheet="1" selectLockedCells="1" selectUnlockedCells="1"/>
  <mergeCells count="12">
    <mergeCell ref="A26:B26"/>
    <mergeCell ref="A27:C27"/>
    <mergeCell ref="A30:C30"/>
    <mergeCell ref="A22:B22"/>
    <mergeCell ref="A23:C23"/>
    <mergeCell ref="A24:B24"/>
    <mergeCell ref="A25:C25"/>
    <mergeCell ref="A19:B19"/>
    <mergeCell ref="A1:C1"/>
    <mergeCell ref="A2:C2"/>
    <mergeCell ref="A3:C3"/>
    <mergeCell ref="A18:C18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57DF4-85FF-4D85-B3F4-952BC92E1D22}">
  <sheetPr>
    <tabColor rgb="FF92D050"/>
  </sheetPr>
  <dimension ref="A1:V69"/>
  <sheetViews>
    <sheetView tabSelected="1" zoomScale="90" zoomScaleNormal="90" workbookViewId="0">
      <selection activeCell="E24" sqref="E24"/>
    </sheetView>
  </sheetViews>
  <sheetFormatPr defaultColWidth="8.85546875" defaultRowHeight="15" x14ac:dyDescent="0.25"/>
  <cols>
    <col min="1" max="1" width="17.140625" style="57" customWidth="1"/>
    <col min="2" max="3" width="13.5703125" style="57" customWidth="1"/>
    <col min="4" max="4" width="34.42578125" style="57" customWidth="1"/>
    <col min="5" max="5" width="28.140625" style="57" customWidth="1"/>
    <col min="6" max="6" width="13" style="57" customWidth="1"/>
    <col min="7" max="7" width="13.140625" style="57" customWidth="1"/>
    <col min="8" max="16384" width="8.85546875" style="57"/>
  </cols>
  <sheetData>
    <row r="1" spans="1:10" s="50" customFormat="1" ht="30" x14ac:dyDescent="0.25">
      <c r="A1" s="63" t="s">
        <v>307</v>
      </c>
      <c r="B1" s="65" t="s">
        <v>308</v>
      </c>
      <c r="C1" s="105" t="s">
        <v>309</v>
      </c>
      <c r="D1" s="254"/>
      <c r="E1" s="256"/>
      <c r="F1" s="256"/>
      <c r="G1" s="256"/>
    </row>
    <row r="2" spans="1:10" x14ac:dyDescent="0.25">
      <c r="D2" s="256"/>
      <c r="E2" s="256"/>
      <c r="F2" s="256"/>
      <c r="G2" s="256"/>
    </row>
    <row r="3" spans="1:10" x14ac:dyDescent="0.25">
      <c r="D3" s="256"/>
      <c r="E3" s="256"/>
      <c r="F3" s="256"/>
      <c r="G3" s="256"/>
    </row>
    <row r="5" spans="1:10" x14ac:dyDescent="0.25">
      <c r="A5" s="255" t="s">
        <v>310</v>
      </c>
      <c r="B5" s="255"/>
      <c r="C5" s="255"/>
      <c r="D5" s="255"/>
      <c r="E5" s="255"/>
      <c r="F5" s="255"/>
      <c r="G5" s="255"/>
    </row>
    <row r="6" spans="1:10" x14ac:dyDescent="0.25">
      <c r="A6" s="21" t="s">
        <v>246</v>
      </c>
      <c r="B6" s="250" t="str">
        <f>IF(ISBLANK('Felvételi '!C4),"",'Felvételi '!C4)</f>
        <v/>
      </c>
      <c r="C6" s="209"/>
      <c r="D6" s="209"/>
      <c r="E6" s="209"/>
      <c r="F6" s="209"/>
      <c r="G6" s="209"/>
    </row>
    <row r="7" spans="1:10" x14ac:dyDescent="0.2">
      <c r="A7" s="21" t="s">
        <v>247</v>
      </c>
      <c r="B7" s="62" t="str">
        <f>IF(ISBLANK('Felvételi '!C4),"",'Felvételi '!C5)</f>
        <v/>
      </c>
      <c r="C7" s="13"/>
      <c r="D7" s="13"/>
      <c r="E7" s="39"/>
      <c r="F7" s="21"/>
      <c r="G7" s="58"/>
    </row>
    <row r="8" spans="1:10" x14ac:dyDescent="0.2">
      <c r="A8" s="13" t="s">
        <v>248</v>
      </c>
      <c r="B8" s="107" t="str">
        <f>IF(ISBLANK('Felvételi '!C6),"",'Felvételi '!C6)</f>
        <v/>
      </c>
      <c r="C8" s="113"/>
      <c r="D8" s="13"/>
      <c r="E8" s="21"/>
      <c r="F8" s="21"/>
      <c r="G8" s="21"/>
    </row>
    <row r="9" spans="1:10" x14ac:dyDescent="0.2">
      <c r="A9" s="21" t="s">
        <v>249</v>
      </c>
      <c r="B9" s="107" t="str">
        <f>IF(ISBLANK('Felvételi '!C7),"",'Felvételi '!C7)</f>
        <v/>
      </c>
      <c r="C9" s="113"/>
      <c r="D9" s="13"/>
      <c r="E9" s="13"/>
      <c r="F9" s="13"/>
      <c r="G9" s="13"/>
    </row>
    <row r="10" spans="1:10" x14ac:dyDescent="0.25">
      <c r="A10" s="21" t="s">
        <v>250</v>
      </c>
      <c r="B10" s="250" t="str">
        <f>IF(ISBLANK('Felvételi '!C8),"",'Felvételi '!C8)</f>
        <v/>
      </c>
      <c r="C10" s="209"/>
      <c r="D10" s="209"/>
      <c r="E10" s="209"/>
      <c r="F10" s="209"/>
      <c r="G10" s="210"/>
    </row>
    <row r="11" spans="1:10" x14ac:dyDescent="0.2">
      <c r="A11" s="21" t="s">
        <v>251</v>
      </c>
      <c r="B11" s="107" t="str">
        <f>IF(ISBLANK('Felvételi '!C9),"",'Felvételi '!C9)</f>
        <v/>
      </c>
      <c r="C11" s="110"/>
      <c r="D11" s="113"/>
      <c r="E11" s="13"/>
      <c r="F11" s="13"/>
      <c r="G11" s="13"/>
    </row>
    <row r="12" spans="1:10" x14ac:dyDescent="0.2">
      <c r="A12" s="21" t="s">
        <v>252</v>
      </c>
      <c r="B12" s="112" t="str">
        <f>IF(ISBLANK('Felvételi '!C10),"",'Felvételi '!C10)</f>
        <v/>
      </c>
      <c r="C12" s="13"/>
      <c r="D12" s="13"/>
      <c r="E12" s="13"/>
      <c r="F12" s="13"/>
      <c r="G12" s="13"/>
      <c r="H12" s="13"/>
      <c r="I12" s="13"/>
      <c r="J12" s="8"/>
    </row>
    <row r="13" spans="1:10" x14ac:dyDescent="0.2">
      <c r="A13" s="21" t="s">
        <v>253</v>
      </c>
      <c r="B13" s="62" t="str">
        <f>IF(ISBLANK('Felvételi '!C11),"",'Felvételi '!C11)</f>
        <v/>
      </c>
      <c r="C13" s="13"/>
      <c r="D13" s="13"/>
      <c r="E13" s="13"/>
      <c r="F13" s="13"/>
      <c r="G13" s="13"/>
      <c r="H13" s="13"/>
      <c r="I13" s="13"/>
      <c r="J13" s="8"/>
    </row>
    <row r="14" spans="1:10" x14ac:dyDescent="0.2">
      <c r="A14" s="21" t="s">
        <v>254</v>
      </c>
      <c r="B14" s="62" t="str">
        <f>IF(ISBLANK('Felvételi '!C12),"",'Felvételi '!C12)</f>
        <v/>
      </c>
      <c r="C14" s="13"/>
      <c r="D14" s="13"/>
      <c r="E14" s="13"/>
      <c r="F14" s="13"/>
      <c r="G14" s="13"/>
      <c r="H14" s="13"/>
      <c r="I14" s="13"/>
      <c r="J14" s="8"/>
    </row>
    <row r="15" spans="1:10" x14ac:dyDescent="0.2">
      <c r="A15" s="21" t="s">
        <v>255</v>
      </c>
      <c r="B15" s="176" t="str">
        <f>IF(ISBLANK('Felvételi '!C13),"",'Felvételi '!C13)</f>
        <v/>
      </c>
      <c r="C15" s="13"/>
      <c r="D15" s="13"/>
      <c r="E15" s="13"/>
      <c r="F15" s="13"/>
      <c r="G15" s="13"/>
      <c r="H15" s="13"/>
      <c r="I15" s="13"/>
      <c r="J15" s="8"/>
    </row>
    <row r="16" spans="1:10" x14ac:dyDescent="0.2">
      <c r="A16" s="21" t="s">
        <v>256</v>
      </c>
      <c r="B16" s="176" t="str">
        <f>IF(ISBLANK('Felvételi '!C14),"",'Felvételi '!C14)</f>
        <v/>
      </c>
      <c r="C16" s="106"/>
      <c r="D16" s="106"/>
      <c r="E16" s="106"/>
      <c r="F16" s="106"/>
      <c r="G16" s="114"/>
      <c r="H16" s="13"/>
      <c r="I16" s="13"/>
      <c r="J16" s="8"/>
    </row>
    <row r="17" spans="1:22" s="8" customFormat="1" ht="12.75" x14ac:dyDescent="0.2">
      <c r="A17" s="21" t="s">
        <v>408</v>
      </c>
      <c r="B17" s="176" t="str">
        <f>IF(ISBLANK('Felvételi '!C15),"",'Felvételi '!C15)</f>
        <v/>
      </c>
      <c r="C17" s="30"/>
      <c r="D17" s="13"/>
      <c r="E17" s="13"/>
      <c r="F17" s="13"/>
      <c r="G17" s="13"/>
      <c r="H17" s="13"/>
      <c r="I17" s="13"/>
      <c r="J17" s="13"/>
      <c r="L17" s="7"/>
      <c r="M17" s="7"/>
      <c r="N17" s="7"/>
      <c r="O17" s="7"/>
      <c r="P17" s="7"/>
      <c r="Q17" s="7"/>
      <c r="V17" s="48"/>
    </row>
    <row r="18" spans="1:22" x14ac:dyDescent="0.2">
      <c r="A18" s="21" t="s">
        <v>257</v>
      </c>
      <c r="B18" s="107" t="str">
        <f>IF(ISBLANK('Felvételi '!C16),"",'Felvételi '!C16)</f>
        <v/>
      </c>
      <c r="C18" s="107" t="str">
        <f>IF(ISBLANK('Felvételi '!D16),"",'Felvételi '!D16)</f>
        <v/>
      </c>
      <c r="D18" s="107" t="str">
        <f>IF(ISBLANK('Felvételi '!E16),"",'Felvételi '!E16)</f>
        <v/>
      </c>
      <c r="E18" s="107" t="str">
        <f>IF(ISBLANK('Felvételi '!F16),"",'Felvételi '!F16)</f>
        <v/>
      </c>
      <c r="F18" s="107" t="str">
        <f>IF(ISBLANK('Felvételi '!G16),"",'Felvételi '!G16)</f>
        <v/>
      </c>
      <c r="G18" s="107" t="str">
        <f>IF(ISBLANK('Felvételi '!H16),"",'Felvételi '!H16)</f>
        <v/>
      </c>
      <c r="H18" s="13"/>
      <c r="I18" s="13"/>
      <c r="J18" s="8"/>
    </row>
    <row r="19" spans="1:22" x14ac:dyDescent="0.2">
      <c r="A19" s="21"/>
      <c r="B19" s="21"/>
      <c r="C19" s="39"/>
      <c r="D19" s="39"/>
      <c r="E19" s="13"/>
      <c r="F19" s="107" t="str">
        <f>IF(ISBLANK('Felvételi '!I16),"",'Felvételi '!I16)</f>
        <v/>
      </c>
      <c r="G19" s="107" t="str">
        <f>IF(ISBLANK('Felvételi '!J16),"",'Felvételi '!J16)</f>
        <v/>
      </c>
      <c r="H19" s="13"/>
      <c r="I19" s="13"/>
      <c r="J19" s="13"/>
      <c r="K19" s="8"/>
    </row>
    <row r="20" spans="1:22" x14ac:dyDescent="0.25">
      <c r="A20" s="257" t="s">
        <v>592</v>
      </c>
      <c r="B20" s="258"/>
      <c r="C20" s="258"/>
      <c r="D20" s="258"/>
      <c r="E20" s="258"/>
      <c r="F20" s="258"/>
      <c r="G20" s="259"/>
    </row>
    <row r="21" spans="1:22" s="50" customFormat="1" x14ac:dyDescent="0.25">
      <c r="A21" s="63" t="s">
        <v>324</v>
      </c>
      <c r="B21" s="63" t="s">
        <v>311</v>
      </c>
      <c r="C21" s="63" t="s">
        <v>312</v>
      </c>
      <c r="D21" s="63" t="s">
        <v>313</v>
      </c>
      <c r="E21" s="63" t="s">
        <v>314</v>
      </c>
      <c r="F21" s="63" t="s">
        <v>312</v>
      </c>
      <c r="G21" s="63" t="s">
        <v>315</v>
      </c>
    </row>
    <row r="22" spans="1:22" s="50" customFormat="1" ht="30" x14ac:dyDescent="0.25">
      <c r="A22" s="87" t="s">
        <v>106</v>
      </c>
      <c r="B22" s="65"/>
      <c r="C22" s="65"/>
      <c r="D22" s="65" t="s">
        <v>37</v>
      </c>
      <c r="E22" s="66" t="str">
        <f>IF(D22="","",VLOOKUP(D22,forrásadat2!$B$2:$G$45,2,0))</f>
        <v>Dr. KAPTAY, György</v>
      </c>
      <c r="F22" s="66" t="str">
        <f>IF(D22="","",VLOOKUP(D22,forrásadat2!$B$2:$G$45,4,0))</f>
        <v>Őszi  </v>
      </c>
      <c r="G22" s="66" t="str">
        <f>IF(D22="","",VLOOKUP(D22,forrásadat2!$B$2:$G$51,5,0))</f>
        <v>MAKDHN1(L)
MAKDHN1EN</v>
      </c>
    </row>
    <row r="23" spans="1:22" s="50" customFormat="1" ht="30" x14ac:dyDescent="0.25">
      <c r="A23" s="87" t="s">
        <v>109</v>
      </c>
      <c r="B23" s="65"/>
      <c r="C23" s="65"/>
      <c r="D23" s="65" t="s">
        <v>63</v>
      </c>
      <c r="E23" s="66" t="str">
        <f>IF(D23="","",VLOOKUP(D23,forrásadat2!$B$2:$G$45,2,0))</f>
        <v>Kissné Dr. SVÉDA, Mária </v>
      </c>
      <c r="F23" s="66" t="str">
        <f>IF(D23="","",VLOOKUP(D23,forrásadat2!$B$2:$G$45,4,0))</f>
        <v>Tavaszi</v>
      </c>
      <c r="G23" s="66" t="str">
        <f>IF(D23="","",VLOOKUP(D23,forrásadat2!$B$2:$G$51,5,0))</f>
        <v>MAKDAI5(L)  
MAKDAI5EN</v>
      </c>
    </row>
    <row r="24" spans="1:22" s="50" customFormat="1" x14ac:dyDescent="0.25">
      <c r="A24" s="87"/>
      <c r="B24" s="65"/>
      <c r="C24" s="65"/>
      <c r="D24" s="65"/>
      <c r="E24" s="66" t="str">
        <f>IF(D24="","",VLOOKUP(D24,forrásadat2!$B$2:$G$51,2,0))</f>
        <v/>
      </c>
      <c r="F24" s="66" t="str">
        <f>IF(D24="","",VLOOKUP(D24,forrásadat2!$B$2:$G$51,4,0))</f>
        <v/>
      </c>
      <c r="G24" s="66" t="str">
        <f>IF(D24="","",VLOOKUP(D24,forrásadat2!$B$2:$G$51,5,0))</f>
        <v/>
      </c>
    </row>
    <row r="25" spans="1:22" s="50" customFormat="1" x14ac:dyDescent="0.25">
      <c r="A25" s="87"/>
      <c r="B25" s="65"/>
      <c r="C25" s="65"/>
      <c r="D25" s="65"/>
      <c r="E25" s="66" t="str">
        <f>IF(D25="","",VLOOKUP(D25,forrásadat2!$B$2:$G$45,2,0))</f>
        <v/>
      </c>
      <c r="F25" s="66" t="str">
        <f>IF(D25="","",VLOOKUP(D25,forrásadat2!$B$2:$G$45,4,0))</f>
        <v/>
      </c>
      <c r="G25" s="66" t="str">
        <f>IF(D25="","",VLOOKUP(D25,forrásadat2!$B$2:$G$51,5,0))</f>
        <v/>
      </c>
    </row>
    <row r="26" spans="1:22" s="50" customFormat="1" x14ac:dyDescent="0.25">
      <c r="A26" s="87"/>
      <c r="B26" s="65"/>
      <c r="C26" s="65"/>
      <c r="D26" s="65"/>
      <c r="E26" s="66" t="str">
        <f>IF(D26="","",VLOOKUP(D26,forrásadat2!$B$2:$G$56,2,0))</f>
        <v/>
      </c>
      <c r="F26" s="66" t="str">
        <f>IF(D26="","",VLOOKUP(D26,forrásadat2!$B$2:$G$56,4,0))</f>
        <v/>
      </c>
      <c r="G26" s="66" t="str">
        <f>IF(D26="","",VLOOKUP(D26,forrásadat2!$B$2:$G$51,5,0))</f>
        <v/>
      </c>
    </row>
    <row r="27" spans="1:22" s="50" customFormat="1" x14ac:dyDescent="0.25">
      <c r="A27" s="87"/>
      <c r="B27" s="65"/>
      <c r="C27" s="65"/>
      <c r="D27" s="65"/>
      <c r="E27" s="66" t="str">
        <f>IF(D27="","",VLOOKUP(D27,forrásadat2!$B$2:$G$45,2,0))</f>
        <v/>
      </c>
      <c r="F27" s="66" t="str">
        <f>IF(D27="","",VLOOKUP(D27,forrásadat2!$B$2:$G$45,4,0))</f>
        <v/>
      </c>
      <c r="G27" s="66" t="str">
        <f>IF(D27="","",VLOOKUP(D27,forrásadat2!$B$2:$G$51,5,0))</f>
        <v/>
      </c>
    </row>
    <row r="28" spans="1:22" s="50" customFormat="1" x14ac:dyDescent="0.25">
      <c r="A28" s="87"/>
      <c r="B28" s="65"/>
      <c r="C28" s="65"/>
      <c r="D28" s="65"/>
      <c r="E28" s="66" t="str">
        <f>IF(D28="","",VLOOKUP(D28,forrásadat2!$B$2:$G$45,2,0))</f>
        <v/>
      </c>
      <c r="F28" s="66" t="str">
        <f>IF(D28="","",VLOOKUP(D28,forrásadat2!$B$2:$G$45,4,0))</f>
        <v/>
      </c>
      <c r="G28" s="66" t="str">
        <f>IF(D28="","",VLOOKUP(D28,forrásadat2!$B$2:$G$51,5,0))</f>
        <v/>
      </c>
    </row>
    <row r="29" spans="1:22" s="50" customFormat="1" x14ac:dyDescent="0.25">
      <c r="A29" s="87"/>
      <c r="B29" s="65"/>
      <c r="C29" s="65"/>
      <c r="D29" s="65"/>
      <c r="E29" s="66" t="str">
        <f>IF(D29="","",VLOOKUP(D29,forrásadat2!$B$2:$G$45,2,0))</f>
        <v/>
      </c>
      <c r="F29" s="66" t="str">
        <f>IF(D29="","",VLOOKUP(D29,forrásadat2!$B$2:$G$45,4,0))</f>
        <v/>
      </c>
      <c r="G29" s="66" t="str">
        <f>IF(D29="","",VLOOKUP(D29,forrásadat2!$B$2:$G$51,5,0))</f>
        <v/>
      </c>
    </row>
    <row r="31" spans="1:22" x14ac:dyDescent="0.25">
      <c r="A31" s="255" t="s">
        <v>316</v>
      </c>
      <c r="B31" s="255"/>
      <c r="C31" s="255"/>
      <c r="D31" s="255"/>
      <c r="E31" s="255"/>
      <c r="F31" s="255"/>
      <c r="G31" s="255"/>
    </row>
    <row r="32" spans="1:22" x14ac:dyDescent="0.25">
      <c r="A32" s="64"/>
      <c r="B32" s="63" t="s">
        <v>311</v>
      </c>
      <c r="C32" s="63" t="s">
        <v>312</v>
      </c>
      <c r="D32" s="256" t="s">
        <v>317</v>
      </c>
      <c r="E32" s="256"/>
      <c r="F32" s="256"/>
      <c r="G32" s="256"/>
    </row>
    <row r="33" spans="1:7" ht="60" customHeight="1" x14ac:dyDescent="0.25">
      <c r="A33" s="254" t="s">
        <v>318</v>
      </c>
      <c r="B33" s="65"/>
      <c r="C33" s="65"/>
      <c r="D33" s="254"/>
      <c r="E33" s="254"/>
      <c r="F33" s="254"/>
      <c r="G33" s="254"/>
    </row>
    <row r="34" spans="1:7" ht="60" customHeight="1" x14ac:dyDescent="0.25">
      <c r="A34" s="254"/>
      <c r="B34" s="65"/>
      <c r="C34" s="65"/>
      <c r="D34" s="254"/>
      <c r="E34" s="254"/>
      <c r="F34" s="254"/>
      <c r="G34" s="254"/>
    </row>
    <row r="35" spans="1:7" ht="60" customHeight="1" x14ac:dyDescent="0.25">
      <c r="A35" s="254"/>
      <c r="B35" s="65"/>
      <c r="C35" s="65"/>
      <c r="D35" s="254"/>
      <c r="E35" s="254"/>
      <c r="F35" s="254"/>
      <c r="G35" s="254"/>
    </row>
    <row r="36" spans="1:7" ht="60" customHeight="1" x14ac:dyDescent="0.25">
      <c r="A36" s="254"/>
      <c r="B36" s="65"/>
      <c r="C36" s="65"/>
      <c r="D36" s="254"/>
      <c r="E36" s="254"/>
      <c r="F36" s="254"/>
      <c r="G36" s="254"/>
    </row>
    <row r="37" spans="1:7" ht="60" customHeight="1" x14ac:dyDescent="0.25">
      <c r="A37" s="254" t="s">
        <v>319</v>
      </c>
      <c r="B37" s="65"/>
      <c r="C37" s="65"/>
      <c r="D37" s="254"/>
      <c r="E37" s="254"/>
      <c r="F37" s="254"/>
      <c r="G37" s="254"/>
    </row>
    <row r="38" spans="1:7" ht="60" customHeight="1" x14ac:dyDescent="0.25">
      <c r="A38" s="254"/>
      <c r="B38" s="65"/>
      <c r="C38" s="65"/>
      <c r="D38" s="254"/>
      <c r="E38" s="254"/>
      <c r="F38" s="254"/>
      <c r="G38" s="254"/>
    </row>
    <row r="39" spans="1:7" ht="60" customHeight="1" x14ac:dyDescent="0.25">
      <c r="A39" s="254"/>
      <c r="B39" s="65"/>
      <c r="C39" s="65"/>
      <c r="D39" s="254"/>
      <c r="E39" s="254"/>
      <c r="F39" s="254"/>
      <c r="G39" s="254"/>
    </row>
    <row r="40" spans="1:7" ht="60" customHeight="1" x14ac:dyDescent="0.25">
      <c r="A40" s="254"/>
      <c r="B40" s="65"/>
      <c r="C40" s="65"/>
      <c r="D40" s="254"/>
      <c r="E40" s="254"/>
      <c r="F40" s="254"/>
      <c r="G40" s="254"/>
    </row>
    <row r="42" spans="1:7" x14ac:dyDescent="0.25">
      <c r="B42" s="255" t="s">
        <v>320</v>
      </c>
      <c r="C42" s="255"/>
      <c r="D42" s="255"/>
      <c r="E42" s="255"/>
      <c r="F42" s="255"/>
      <c r="G42" s="255"/>
    </row>
    <row r="43" spans="1:7" x14ac:dyDescent="0.25">
      <c r="B43" s="64" t="s">
        <v>311</v>
      </c>
      <c r="C43" s="64" t="s">
        <v>312</v>
      </c>
      <c r="D43" s="256" t="s">
        <v>321</v>
      </c>
      <c r="E43" s="256"/>
      <c r="F43" s="256"/>
      <c r="G43" s="256"/>
    </row>
    <row r="44" spans="1:7" ht="36" customHeight="1" x14ac:dyDescent="0.25">
      <c r="B44" s="65"/>
      <c r="C44" s="65"/>
      <c r="D44" s="254"/>
      <c r="E44" s="254"/>
      <c r="F44" s="254"/>
      <c r="G44" s="254"/>
    </row>
    <row r="45" spans="1:7" ht="36" customHeight="1" x14ac:dyDescent="0.25">
      <c r="B45" s="65"/>
      <c r="C45" s="65"/>
      <c r="D45" s="254"/>
      <c r="E45" s="254"/>
      <c r="F45" s="254"/>
      <c r="G45" s="254"/>
    </row>
    <row r="46" spans="1:7" ht="36" customHeight="1" x14ac:dyDescent="0.25">
      <c r="B46" s="65"/>
      <c r="C46" s="65"/>
      <c r="D46" s="254"/>
      <c r="E46" s="254"/>
      <c r="F46" s="254"/>
      <c r="G46" s="254"/>
    </row>
    <row r="47" spans="1:7" ht="36" customHeight="1" x14ac:dyDescent="0.25">
      <c r="B47" s="65"/>
      <c r="C47" s="65"/>
      <c r="D47" s="254"/>
      <c r="E47" s="254"/>
      <c r="F47" s="254"/>
      <c r="G47" s="254"/>
    </row>
    <row r="48" spans="1:7" ht="36" customHeight="1" x14ac:dyDescent="0.25">
      <c r="B48" s="65"/>
      <c r="C48" s="65"/>
      <c r="D48" s="254"/>
      <c r="E48" s="254"/>
      <c r="F48" s="254"/>
      <c r="G48" s="254"/>
    </row>
    <row r="49" spans="2:7" ht="36" customHeight="1" x14ac:dyDescent="0.25">
      <c r="B49" s="65"/>
      <c r="C49" s="65"/>
      <c r="D49" s="254"/>
      <c r="E49" s="254"/>
      <c r="F49" s="254"/>
      <c r="G49" s="254"/>
    </row>
    <row r="50" spans="2:7" ht="36" customHeight="1" x14ac:dyDescent="0.25">
      <c r="B50" s="65"/>
      <c r="C50" s="65"/>
      <c r="D50" s="254"/>
      <c r="E50" s="254"/>
      <c r="F50" s="254"/>
      <c r="G50" s="254"/>
    </row>
    <row r="51" spans="2:7" ht="36" customHeight="1" x14ac:dyDescent="0.25">
      <c r="B51" s="65"/>
      <c r="C51" s="65"/>
      <c r="D51" s="254"/>
      <c r="E51" s="254"/>
      <c r="F51" s="254"/>
      <c r="G51" s="254"/>
    </row>
    <row r="53" spans="2:7" x14ac:dyDescent="0.25">
      <c r="B53" s="255" t="s">
        <v>322</v>
      </c>
      <c r="C53" s="255"/>
      <c r="D53" s="255"/>
      <c r="E53" s="255"/>
      <c r="F53" s="255"/>
      <c r="G53" s="255"/>
    </row>
    <row r="54" spans="2:7" x14ac:dyDescent="0.25">
      <c r="B54" s="64" t="s">
        <v>311</v>
      </c>
      <c r="C54" s="64" t="s">
        <v>312</v>
      </c>
      <c r="D54" s="256" t="s">
        <v>556</v>
      </c>
      <c r="E54" s="256"/>
      <c r="F54" s="256"/>
      <c r="G54" s="256"/>
    </row>
    <row r="55" spans="2:7" ht="14.25" customHeight="1" x14ac:dyDescent="0.25">
      <c r="B55" s="65"/>
      <c r="C55" s="65"/>
      <c r="D55" s="254"/>
      <c r="E55" s="252"/>
      <c r="F55" s="252"/>
      <c r="G55" s="253"/>
    </row>
    <row r="56" spans="2:7" x14ac:dyDescent="0.25">
      <c r="B56" s="65"/>
      <c r="C56" s="65"/>
      <c r="D56" s="251"/>
      <c r="E56" s="252"/>
      <c r="F56" s="252"/>
      <c r="G56" s="253"/>
    </row>
    <row r="57" spans="2:7" x14ac:dyDescent="0.25">
      <c r="B57" s="65"/>
      <c r="C57" s="65"/>
      <c r="D57" s="251"/>
      <c r="E57" s="252"/>
      <c r="F57" s="252"/>
      <c r="G57" s="253"/>
    </row>
    <row r="58" spans="2:7" x14ac:dyDescent="0.25">
      <c r="B58" s="65"/>
      <c r="C58" s="65"/>
      <c r="D58" s="251"/>
      <c r="E58" s="252"/>
      <c r="F58" s="252"/>
      <c r="G58" s="253"/>
    </row>
    <row r="59" spans="2:7" x14ac:dyDescent="0.25">
      <c r="B59" s="65"/>
      <c r="C59" s="65"/>
      <c r="D59" s="251"/>
      <c r="E59" s="252"/>
      <c r="F59" s="252"/>
      <c r="G59" s="253"/>
    </row>
    <row r="60" spans="2:7" x14ac:dyDescent="0.25">
      <c r="B60" s="65"/>
      <c r="C60" s="65"/>
      <c r="D60" s="251"/>
      <c r="E60" s="252"/>
      <c r="F60" s="252"/>
      <c r="G60" s="253"/>
    </row>
    <row r="61" spans="2:7" x14ac:dyDescent="0.25">
      <c r="B61" s="65"/>
      <c r="C61" s="65"/>
      <c r="D61" s="251"/>
      <c r="E61" s="252"/>
      <c r="F61" s="252"/>
      <c r="G61" s="253"/>
    </row>
    <row r="62" spans="2:7" x14ac:dyDescent="0.25">
      <c r="B62" s="65"/>
      <c r="C62" s="65"/>
      <c r="D62" s="251"/>
      <c r="E62" s="252"/>
      <c r="F62" s="252"/>
      <c r="G62" s="253"/>
    </row>
    <row r="65" spans="1:4" x14ac:dyDescent="0.25">
      <c r="A65" s="57" t="s">
        <v>345</v>
      </c>
      <c r="B65" s="64"/>
    </row>
    <row r="67" spans="1:4" ht="35.450000000000003" customHeight="1" x14ac:dyDescent="0.25">
      <c r="C67" s="104" t="s">
        <v>562</v>
      </c>
      <c r="D67" s="64"/>
    </row>
    <row r="68" spans="1:4" ht="40.15" customHeight="1" x14ac:dyDescent="0.25">
      <c r="C68" s="104" t="s">
        <v>560</v>
      </c>
      <c r="D68" s="64"/>
    </row>
    <row r="69" spans="1:4" ht="41.45" customHeight="1" x14ac:dyDescent="0.25">
      <c r="C69" s="104" t="s">
        <v>561</v>
      </c>
      <c r="D69" s="64"/>
    </row>
  </sheetData>
  <mergeCells count="37">
    <mergeCell ref="D46:G46"/>
    <mergeCell ref="D47:G47"/>
    <mergeCell ref="D48:G48"/>
    <mergeCell ref="D43:G43"/>
    <mergeCell ref="D44:G44"/>
    <mergeCell ref="D1:G3"/>
    <mergeCell ref="A5:G5"/>
    <mergeCell ref="B42:G42"/>
    <mergeCell ref="A31:G31"/>
    <mergeCell ref="D32:G32"/>
    <mergeCell ref="A33:A36"/>
    <mergeCell ref="D33:G33"/>
    <mergeCell ref="D34:G34"/>
    <mergeCell ref="D35:G35"/>
    <mergeCell ref="D36:G36"/>
    <mergeCell ref="A37:A40"/>
    <mergeCell ref="D37:G37"/>
    <mergeCell ref="D38:G38"/>
    <mergeCell ref="D39:G39"/>
    <mergeCell ref="D40:G40"/>
    <mergeCell ref="B10:G10"/>
    <mergeCell ref="B6:G6"/>
    <mergeCell ref="D61:G61"/>
    <mergeCell ref="D62:G62"/>
    <mergeCell ref="D49:G49"/>
    <mergeCell ref="D50:G50"/>
    <mergeCell ref="D51:G51"/>
    <mergeCell ref="D56:G56"/>
    <mergeCell ref="D57:G57"/>
    <mergeCell ref="D58:G58"/>
    <mergeCell ref="D59:G59"/>
    <mergeCell ref="D60:G60"/>
    <mergeCell ref="D55:G55"/>
    <mergeCell ref="B53:G53"/>
    <mergeCell ref="D54:G54"/>
    <mergeCell ref="A20:G20"/>
    <mergeCell ref="D45:G45"/>
  </mergeCells>
  <phoneticPr fontId="32" type="noConversion"/>
  <pageMargins left="0.7" right="0.7" top="0.75" bottom="0.75" header="0.3" footer="0.3"/>
  <pageSetup paperSize="9" scale="67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prompt="Válassz!" xr:uid="{3F2973D4-482E-4D47-81B6-C540D3B6D6B2}">
          <x14:formula1>
            <xm:f>forrásadat!$C$1:$C$11</xm:f>
          </x14:formula1>
          <xm:sqref>E8:G8</xm:sqref>
        </x14:dataValidation>
        <x14:dataValidation type="list" allowBlank="1" showInputMessage="1" showErrorMessage="1" prompt="Válassz!" xr:uid="{488CE97C-46C7-4BB1-B518-6C981DE05076}">
          <x14:formula1>
            <xm:f>forrásadat2!$J$2:$J$3</xm:f>
          </x14:formula1>
          <xm:sqref>C55:C62 C33:C40 C44:C51 C22:C29</xm:sqref>
        </x14:dataValidation>
        <x14:dataValidation type="list" allowBlank="1" showInputMessage="1" showErrorMessage="1" prompt="Válassz!_x000a_" xr:uid="{10C449F1-E3DD-4FED-AB7A-1062290C136D}">
          <x14:formula1>
            <xm:f>forrásadat!$H$2:$H$4</xm:f>
          </x14:formula1>
          <xm:sqref>A22:A23 A25:A29</xm:sqref>
        </x14:dataValidation>
        <x14:dataValidation type="list" allowBlank="1" showInputMessage="1" showErrorMessage="1" prompt="Válassz!" xr:uid="{F9CF7EBA-C2D3-4D50-85B7-D200E85FD472}">
          <x14:formula1>
            <xm:f>forrásadat2!$K$2:$K$6</xm:f>
          </x14:formula1>
          <xm:sqref>B55:B62 B44:B51 B22:B29 B33:B40</xm:sqref>
        </x14:dataValidation>
        <x14:dataValidation type="list" allowBlank="1" showInputMessage="1" showErrorMessage="1" prompt="Válassz!" xr:uid="{C725F3F3-BCA6-4768-872B-E97731DA344B}">
          <x14:formula1>
            <xm:f>forrásadat!$C$93:$C$166</xm:f>
          </x14:formula1>
          <xm:sqref>C19:D19 C11</xm:sqref>
        </x14:dataValidation>
        <x14:dataValidation type="list" allowBlank="1" showInputMessage="1" showErrorMessage="1" prompt="Válassz!_x000a_" xr:uid="{5B907474-22EB-4276-AA64-2EBBD9B74A1C}">
          <x14:formula1>
            <xm:f>forrásadat!$H$2:$H$5</xm:f>
          </x14:formula1>
          <xm:sqref>A24</xm:sqref>
        </x14:dataValidation>
        <x14:dataValidation type="list" allowBlank="1" showInputMessage="1" showErrorMessage="1" xr:uid="{4BECDAA0-87FF-4B6E-B247-010F2A1BB974}">
          <x14:formula1>
            <xm:f>forrásadat2!$B$2:$B$51</xm:f>
          </x14:formula1>
          <xm:sqref>D22:D29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1915D-BC43-4A70-A15F-B36B58B6B67F}">
  <sheetPr>
    <tabColor rgb="FFC00000"/>
  </sheetPr>
  <dimension ref="A1:F109"/>
  <sheetViews>
    <sheetView zoomScaleNormal="100" workbookViewId="0">
      <selection activeCell="A24" sqref="A24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10.42578125" customWidth="1"/>
  </cols>
  <sheetData>
    <row r="1" spans="1:6" x14ac:dyDescent="0.25">
      <c r="A1" s="264" t="str">
        <f>B20&amp;" BESZÁMOLÓ"</f>
        <v>ABSOLUTÓRIUM BESZÁMOLÓ</v>
      </c>
      <c r="B1" s="264"/>
      <c r="C1" s="264"/>
    </row>
    <row r="2" spans="1:6" x14ac:dyDescent="0.25">
      <c r="A2" s="265" t="s">
        <v>344</v>
      </c>
      <c r="B2" s="265"/>
      <c r="C2" s="265"/>
    </row>
    <row r="3" spans="1:6" x14ac:dyDescent="0.25">
      <c r="A3" s="265" t="s">
        <v>514</v>
      </c>
      <c r="B3" s="265"/>
      <c r="C3" s="265"/>
    </row>
    <row r="4" spans="1:6" s="57" customFormat="1" x14ac:dyDescent="0.25">
      <c r="A4" s="178" t="s">
        <v>246</v>
      </c>
      <c r="B4" s="289" t="str">
        <f>IF(ISBLANK('Felvételi '!C4),"",'Felvételi '!C4)</f>
        <v/>
      </c>
      <c r="C4" s="292"/>
    </row>
    <row r="5" spans="1:6" s="57" customFormat="1" x14ac:dyDescent="0.25">
      <c r="A5" s="178" t="s">
        <v>247</v>
      </c>
      <c r="B5" s="289" t="str">
        <f>IF(ISBLANK('Felvételi '!C5),"",'Felvételi '!C5)</f>
        <v/>
      </c>
      <c r="C5" s="292"/>
    </row>
    <row r="6" spans="1:6" s="57" customFormat="1" x14ac:dyDescent="0.25">
      <c r="A6" s="179" t="s">
        <v>248</v>
      </c>
      <c r="B6" s="289" t="str">
        <f>IF(ISBLANK('Felvételi '!C6),"",'Felvételi '!C6)</f>
        <v/>
      </c>
      <c r="C6" s="292"/>
    </row>
    <row r="7" spans="1:6" s="57" customFormat="1" x14ac:dyDescent="0.25">
      <c r="A7" s="178" t="s">
        <v>249</v>
      </c>
      <c r="B7" s="289" t="str">
        <f>IF(ISBLANK('Felvételi '!C7),"",'Felvételi '!C7)</f>
        <v/>
      </c>
      <c r="C7" s="290"/>
    </row>
    <row r="8" spans="1:6" s="57" customFormat="1" ht="14.25" customHeight="1" x14ac:dyDescent="0.25">
      <c r="A8" s="178" t="s">
        <v>250</v>
      </c>
      <c r="B8" s="289" t="str">
        <f>IF(ISBLANK('Felvételi '!C8),"",'Felvételi '!C8)</f>
        <v/>
      </c>
      <c r="C8" s="290"/>
    </row>
    <row r="9" spans="1:6" s="57" customFormat="1" x14ac:dyDescent="0.25">
      <c r="A9" s="178" t="s">
        <v>251</v>
      </c>
      <c r="B9" s="289" t="str">
        <f>IF(ISBLANK('Felvételi '!C9),"",'Felvételi '!C9)</f>
        <v/>
      </c>
      <c r="C9" s="290"/>
    </row>
    <row r="10" spans="1:6" s="57" customFormat="1" x14ac:dyDescent="0.25">
      <c r="A10" s="178" t="s">
        <v>252</v>
      </c>
      <c r="B10" s="289" t="str">
        <f>IF(ISBLANK('Felvételi '!C10),"",'Felvételi '!C10)</f>
        <v/>
      </c>
      <c r="C10" s="290"/>
      <c r="D10" s="117"/>
      <c r="E10" s="117"/>
      <c r="F10" s="117"/>
    </row>
    <row r="11" spans="1:6" s="57" customFormat="1" x14ac:dyDescent="0.25">
      <c r="A11" s="178" t="s">
        <v>253</v>
      </c>
      <c r="B11" s="289" t="str">
        <f>IF(ISBLANK('Felvételi '!C11),"",'Felvételi '!C11)</f>
        <v/>
      </c>
      <c r="C11" s="290"/>
      <c r="D11" s="117"/>
      <c r="E11" s="117"/>
      <c r="F11" s="117"/>
    </row>
    <row r="12" spans="1:6" s="57" customFormat="1" x14ac:dyDescent="0.25">
      <c r="A12" s="178" t="s">
        <v>254</v>
      </c>
      <c r="B12" s="289" t="str">
        <f>IF(ISBLANK('Felvételi '!C12),"",'Felvételi '!C12)</f>
        <v/>
      </c>
      <c r="C12" s="290"/>
      <c r="D12" s="117"/>
      <c r="E12" s="117"/>
      <c r="F12" s="117"/>
    </row>
    <row r="13" spans="1:6" s="57" customFormat="1" x14ac:dyDescent="0.25">
      <c r="A13" s="178" t="s">
        <v>357</v>
      </c>
      <c r="B13" s="291" t="str">
        <f>IF(ISBLANK('Felvételi '!C13),"",'Felvételi '!C13)</f>
        <v/>
      </c>
      <c r="C13" s="290"/>
      <c r="D13" s="117"/>
      <c r="E13" s="117"/>
      <c r="F13" s="117"/>
    </row>
    <row r="14" spans="1:6" s="57" customFormat="1" x14ac:dyDescent="0.25">
      <c r="A14" s="178" t="s">
        <v>358</v>
      </c>
      <c r="B14" s="291" t="str">
        <f>IF(ISBLANK('Felvételi '!C14),"",'Felvételi '!C14)</f>
        <v/>
      </c>
      <c r="C14" s="290"/>
      <c r="D14" s="117"/>
      <c r="E14" s="117"/>
      <c r="F14" s="117"/>
    </row>
    <row r="15" spans="1:6" s="57" customFormat="1" x14ac:dyDescent="0.25">
      <c r="A15" s="178" t="s">
        <v>315</v>
      </c>
      <c r="B15" s="291" t="str">
        <f>IF(ISBLANK('Felvételi '!C15),"",'Felvételi '!C15)</f>
        <v/>
      </c>
      <c r="C15" s="290"/>
      <c r="D15" s="117"/>
      <c r="E15" s="117"/>
      <c r="F15" s="117"/>
    </row>
    <row r="16" spans="1:6" s="57" customFormat="1" x14ac:dyDescent="0.25">
      <c r="A16" s="195" t="s">
        <v>257</v>
      </c>
      <c r="B16" s="180" t="str">
        <f>IF(ISBLANK('Felvételi '!C16),"",'Felvételi '!C16)</f>
        <v/>
      </c>
      <c r="C16" s="194" t="str">
        <f>IF(ISBLANK('Felvételi '!D16),"",'Felvételi '!D16)</f>
        <v/>
      </c>
      <c r="D16" s="117"/>
      <c r="E16" s="117"/>
      <c r="F16" s="117"/>
    </row>
    <row r="17" spans="1:6" s="57" customFormat="1" x14ac:dyDescent="0.25">
      <c r="A17" s="116"/>
      <c r="B17" s="192" t="str">
        <f>IF(ISBLANK('Felvételi '!E16),"",'Felvételi '!E16)</f>
        <v/>
      </c>
      <c r="C17" s="180" t="str">
        <f>IF(ISBLANK('Felvételi '!F16),"",'Felvételi '!F16)</f>
        <v/>
      </c>
      <c r="D17" s="193"/>
      <c r="E17" s="117"/>
      <c r="F17" s="117"/>
    </row>
    <row r="18" spans="1:6" s="57" customFormat="1" x14ac:dyDescent="0.25">
      <c r="A18" s="116"/>
      <c r="B18" s="192" t="str">
        <f>IF(ISBLANK('Felvételi '!G16),"",'Felvételi '!G16)</f>
        <v/>
      </c>
      <c r="C18" s="192" t="str">
        <f>IF(ISBLANK('Felvételi '!H16),"",'Felvételi '!H16)</f>
        <v/>
      </c>
      <c r="D18" s="193"/>
      <c r="E18" s="117"/>
      <c r="F18" s="117"/>
    </row>
    <row r="19" spans="1:6" s="57" customFormat="1" x14ac:dyDescent="0.25">
      <c r="A19" s="116"/>
      <c r="B19" s="191" t="str">
        <f>IF(ISBLANK('Felvételi '!I16),"",'Felvételi '!I16)</f>
        <v/>
      </c>
      <c r="C19" s="177" t="str">
        <f>IF(ISBLANK('Felvételi '!J16),"",'Felvételi '!J16)</f>
        <v/>
      </c>
      <c r="D19" s="117"/>
      <c r="E19" s="117"/>
      <c r="F19" s="117"/>
    </row>
    <row r="20" spans="1:6" s="57" customFormat="1" x14ac:dyDescent="0.25">
      <c r="A20" s="195" t="s">
        <v>420</v>
      </c>
      <c r="B20" s="159" t="s">
        <v>425</v>
      </c>
      <c r="C20" s="116"/>
      <c r="D20" s="117"/>
      <c r="E20" s="117"/>
      <c r="F20" s="117"/>
    </row>
    <row r="21" spans="1:6" x14ac:dyDescent="0.25">
      <c r="A21" s="118"/>
      <c r="B21" s="119"/>
      <c r="C21" s="122"/>
    </row>
    <row r="22" spans="1:6" s="57" customFormat="1" x14ac:dyDescent="0.25">
      <c r="A22" s="266" t="s">
        <v>354</v>
      </c>
      <c r="B22" s="266"/>
      <c r="C22" s="266"/>
    </row>
    <row r="23" spans="1:6" x14ac:dyDescent="0.25">
      <c r="A23" s="165" t="s">
        <v>314</v>
      </c>
      <c r="B23" s="165" t="s">
        <v>326</v>
      </c>
      <c r="C23" s="121" t="s">
        <v>327</v>
      </c>
    </row>
    <row r="24" spans="1:6" x14ac:dyDescent="0.25">
      <c r="A24" s="158" t="str" cm="1">
        <f t="array" ref="A24">_xlfn._xlws.FILTER(Tantárgy!$E$4:$E$12,(Tantárgy!$A$4:$A$12="1.")+(Tantárgy!$A$4:$A$12="2.")+(Tantárgy!$A$4:$A$12="3.")+(Tantárgy!$A$4:$A$12="4."),"nincsilyen")</f>
        <v>nincsilyen</v>
      </c>
      <c r="B24" s="162" t="str" cm="1">
        <f t="array" ref="B24">_xlfn._xlws.FILTER(Tantárgy!$D$4:$D$12,(Tantárgy!$A$4:$A$12="1.")+(Tantárgy!$A$4:$A$12="2.")+(Tantárgy!$A$4:$A$12="3.")+(Tantárgy!$A$4:$A$12="4."),"nincsilyen")</f>
        <v>nincsilyen</v>
      </c>
      <c r="C24" s="120" t="str" cm="1">
        <f t="array" ref="C24">_xlfn._xlws.FILTER(Tantárgy!$G$4:$G$12,(Tantárgy!$A$4:$A$12="1.")+(Tantárgy!$A$4:$A$12="2.")+(Tantárgy!$A$4:$A$12="3.")+(Tantárgy!$A$4:$A$12="4."),"nincsilyen")</f>
        <v>nincsilyen</v>
      </c>
    </row>
    <row r="25" spans="1:6" x14ac:dyDescent="0.25">
      <c r="A25" s="158"/>
      <c r="B25" s="163"/>
      <c r="C25" s="120"/>
    </row>
    <row r="26" spans="1:6" x14ac:dyDescent="0.25">
      <c r="A26" s="158"/>
      <c r="B26" s="163"/>
      <c r="C26" s="120"/>
    </row>
    <row r="27" spans="1:6" x14ac:dyDescent="0.25">
      <c r="A27" s="158"/>
      <c r="B27" s="163"/>
      <c r="C27" s="120"/>
    </row>
    <row r="28" spans="1:6" x14ac:dyDescent="0.25">
      <c r="A28" s="158"/>
      <c r="B28" s="163"/>
      <c r="C28" s="120"/>
    </row>
    <row r="29" spans="1:6" x14ac:dyDescent="0.25">
      <c r="A29" s="158"/>
      <c r="B29" s="163"/>
      <c r="C29" s="120"/>
    </row>
    <row r="30" spans="1:6" x14ac:dyDescent="0.25">
      <c r="A30" s="158"/>
      <c r="B30" s="163"/>
      <c r="C30" s="120"/>
    </row>
    <row r="31" spans="1:6" x14ac:dyDescent="0.25">
      <c r="A31" s="158"/>
      <c r="B31" s="163"/>
      <c r="C31" s="120"/>
    </row>
    <row r="32" spans="1:6" x14ac:dyDescent="0.25">
      <c r="A32" s="123"/>
      <c r="B32" s="125" t="s">
        <v>265</v>
      </c>
      <c r="C32" s="129">
        <f>SUM(C24:C31)</f>
        <v>0</v>
      </c>
    </row>
    <row r="33" spans="1:3" x14ac:dyDescent="0.25">
      <c r="A33" s="266" t="s">
        <v>355</v>
      </c>
      <c r="B33" s="266"/>
      <c r="C33" s="266"/>
    </row>
    <row r="34" spans="1:3" x14ac:dyDescent="0.25">
      <c r="A34" s="130"/>
      <c r="B34" s="166" t="s">
        <v>359</v>
      </c>
      <c r="C34" s="124" t="s">
        <v>327</v>
      </c>
    </row>
    <row r="35" spans="1:3" x14ac:dyDescent="0.25">
      <c r="A35" t="s">
        <v>106</v>
      </c>
      <c r="B35" s="162" t="str" cm="1">
        <f t="array" ref="B35">_xlfn._xlws.FILTER(Kutatószeminárium!$C$3:$C$10,(Kutatószeminárium!$B$3:$B$10="1.")+(Kutatószeminárium!$B$3:$B$10="2.")+(Kutatószeminárium!$B$3:$B$10="3.")+(Kutatószeminárium!$B$3:$B$10="4.")+(Kutatószeminárium!$B$3:$B$10="5.")+(Kutatószeminárium!$B$3:$B$10="6.")+(Kutatószeminárium!$B$3:$B$10="7.")+(Kutatószeminárium!$B$3:$B$10="8."),"nincs ilyen")</f>
        <v>nincs ilyen</v>
      </c>
      <c r="C35" s="122" t="str" cm="1">
        <f t="array" ref="C35">_xlfn._xlws.FILTER(Kutatószeminárium!$E$3:$E$10,(Kutatószeminárium!$B$3:$B$10="1.")+(Kutatószeminárium!$B$3:$B$10="2.")+(Kutatószeminárium!$B$3:$B$10="3.")+(Kutatószeminárium!$B$3:$B$10="4.")+(Kutatószeminárium!$B$3:$B$10="5.")+(Kutatószeminárium!$B$3:$B$10="6.")+(Kutatószeminárium!$B$3:$B$10="7.")+(Kutatószeminárium!$B$3:$B$10="8."),"nincs ilyen")</f>
        <v>nincs ilyen</v>
      </c>
    </row>
    <row r="36" spans="1:3" x14ac:dyDescent="0.25">
      <c r="A36" t="s">
        <v>109</v>
      </c>
      <c r="B36" s="162"/>
      <c r="C36" s="122"/>
    </row>
    <row r="37" spans="1:3" x14ac:dyDescent="0.25">
      <c r="A37" t="s">
        <v>111</v>
      </c>
      <c r="B37" s="162"/>
      <c r="C37" s="122"/>
    </row>
    <row r="38" spans="1:3" x14ac:dyDescent="0.25">
      <c r="A38" t="s">
        <v>113</v>
      </c>
      <c r="B38" s="162"/>
      <c r="C38" s="122"/>
    </row>
    <row r="39" spans="1:3" x14ac:dyDescent="0.25">
      <c r="A39" t="s">
        <v>115</v>
      </c>
      <c r="B39" s="162"/>
      <c r="C39" s="122"/>
    </row>
    <row r="40" spans="1:3" x14ac:dyDescent="0.25">
      <c r="A40" t="s">
        <v>117</v>
      </c>
      <c r="B40" s="162"/>
      <c r="C40" s="122"/>
    </row>
    <row r="41" spans="1:3" x14ac:dyDescent="0.25">
      <c r="A41" t="s">
        <v>119</v>
      </c>
      <c r="B41" s="162"/>
      <c r="C41" s="122"/>
    </row>
    <row r="42" spans="1:3" x14ac:dyDescent="0.25">
      <c r="A42" t="s">
        <v>121</v>
      </c>
      <c r="B42" s="162"/>
      <c r="C42" s="122"/>
    </row>
    <row r="43" spans="1:3" x14ac:dyDescent="0.25">
      <c r="A43" s="123"/>
      <c r="B43" s="125" t="s">
        <v>265</v>
      </c>
      <c r="C43" s="129">
        <f>SUM(C35:C42)</f>
        <v>0</v>
      </c>
    </row>
    <row r="44" spans="1:3" x14ac:dyDescent="0.25">
      <c r="A44" s="266" t="s">
        <v>349</v>
      </c>
      <c r="B44" s="266"/>
      <c r="C44" s="266"/>
    </row>
    <row r="45" spans="1:3" x14ac:dyDescent="0.25">
      <c r="A45" s="165" t="s">
        <v>422</v>
      </c>
      <c r="B45" s="165" t="s">
        <v>421</v>
      </c>
      <c r="C45" s="124" t="s">
        <v>327</v>
      </c>
    </row>
    <row r="46" spans="1:3" x14ac:dyDescent="0.25">
      <c r="A46" s="162" t="str" cm="1">
        <f t="array" ref="A46">_xlfn._xlws.FILTER(Oktatás!$D$3:$D$10,(Oktatás!$B$3:$B$10="1.")+(Oktatás!$B$3:$B$10="2.")+(Oktatás!$B$3:$B$10="3.")+(Oktatás!$B$3:$B$10="4.")+(Oktatás!$B$3:$B$10="5.")+(Oktatás!$B$3:$B$10="6.")+(Oktatás!$B$3:$B$10="7.")+(Oktatás!$B$3:$B$10="8."),"nincs ilyen")</f>
        <v>nincs ilyen</v>
      </c>
      <c r="B46" s="162" t="str" cm="1">
        <f t="array" ref="B46">_xlfn._xlws.FILTER(Oktatás!$C$3:$C$10,(Oktatás!$B$3:$B$10="1.")+(Oktatás!$B$3:$B$10="2.")+(Oktatás!$B$3:$B$10="3.")+(Oktatás!$B$3:$B$10="4.")+(Oktatás!$B$3:$B$10="5.")+(Oktatás!$B$3:$B$10="6.")+(Oktatás!$B$3:$B$10="7.")+(Oktatás!$B$3:$B$10="8."),"nincs ilyen")</f>
        <v>nincs ilyen</v>
      </c>
      <c r="C46" s="120" t="str" cm="1">
        <f t="array" ref="C46">_xlfn._xlws.FILTER(Oktatás!$E$3:$E$10,(Oktatás!$B$3:$B$10="1.")+(Oktatás!$B$3:$B$10="2.")+(Oktatás!$B$3:$B$10="3.")+(Oktatás!$B$3:$B$10="4.")+(Oktatás!$B$3:$B$10="5.")+(Oktatás!$B$3:$B$10="6.")+(Oktatás!$B$3:$B$10="7.")+(Oktatás!$B$3:$B$10="8."),"nincs ilyen")</f>
        <v>nincs ilyen</v>
      </c>
    </row>
    <row r="47" spans="1:3" x14ac:dyDescent="0.25">
      <c r="A47" s="162"/>
      <c r="B47" s="162"/>
      <c r="C47" s="120"/>
    </row>
    <row r="48" spans="1:3" x14ac:dyDescent="0.25">
      <c r="A48" s="162"/>
      <c r="B48" s="162"/>
      <c r="C48" s="120"/>
    </row>
    <row r="49" spans="1:3" x14ac:dyDescent="0.25">
      <c r="A49" s="162"/>
      <c r="B49" s="162"/>
      <c r="C49" s="120"/>
    </row>
    <row r="50" spans="1:3" x14ac:dyDescent="0.25">
      <c r="A50" s="162"/>
      <c r="B50" s="162"/>
      <c r="C50" s="120"/>
    </row>
    <row r="51" spans="1:3" x14ac:dyDescent="0.25">
      <c r="A51" s="162"/>
      <c r="B51" s="162"/>
      <c r="C51" s="120"/>
    </row>
    <row r="52" spans="1:3" x14ac:dyDescent="0.25">
      <c r="A52" s="162"/>
      <c r="B52" s="162"/>
      <c r="C52" s="120"/>
    </row>
    <row r="53" spans="1:3" x14ac:dyDescent="0.25">
      <c r="A53" s="162"/>
      <c r="B53" s="162"/>
      <c r="C53" s="120"/>
    </row>
    <row r="54" spans="1:3" x14ac:dyDescent="0.25">
      <c r="A54" s="162"/>
      <c r="B54" s="183" t="s">
        <v>265</v>
      </c>
      <c r="C54" s="184">
        <f>SUM(_xlfn.ANCHORARRAY(C46))</f>
        <v>0</v>
      </c>
    </row>
    <row r="55" spans="1:3" x14ac:dyDescent="0.25">
      <c r="A55" s="266" t="s">
        <v>352</v>
      </c>
      <c r="B55" s="266"/>
      <c r="C55" s="266"/>
    </row>
    <row r="56" spans="1:3" x14ac:dyDescent="0.25">
      <c r="A56" s="124"/>
      <c r="B56" s="167" t="s">
        <v>423</v>
      </c>
      <c r="C56" s="124" t="s">
        <v>327</v>
      </c>
    </row>
    <row r="57" spans="1:3" x14ac:dyDescent="0.25">
      <c r="A57" s="123"/>
      <c r="B57" s="162" t="str" cm="1">
        <f t="array" ref="B57">_xlfn._xlws.FILTER(Kutatás!$C$3:$C$10,(Kutatás!$B$3:$B$10="1.")+(Kutatás!$B$3:$B$10="2.")+(Kutatás!$B$3:$B$10="3.")+(Kutatás!$B$3:$B$10="4.")+(Kutatás!$B$3:$B$10="5.")+(Kutatás!$B$3:$B$10="6.")+(Kutatás!$B$3:$B$10="7.")+(Kutatás!$B$3:$B$10="8."),"nincs ilyen")</f>
        <v>nincs ilyen</v>
      </c>
      <c r="C57" s="120" t="str" cm="1">
        <f t="array" ref="C57">_xlfn._xlws.FILTER(Kutatás!$D$3:$D$10,(Kutatás!$B$3:$B$10="1.")+(Kutatás!$B$3:$B$10="2.")+(Kutatás!$B$3:$B$10="3.")+(Kutatás!$B$3:$B$10="4.")+(Kutatás!$B$3:$B$10="5.")+(Kutatás!$B$3:$B$10="6.")+(Kutatás!$B$3:$B$10="7.")+(Kutatás!$B$3:$B$10="8."),"0")</f>
        <v>0</v>
      </c>
    </row>
    <row r="58" spans="1:3" x14ac:dyDescent="0.25">
      <c r="A58" s="123"/>
      <c r="B58" s="162"/>
      <c r="C58" s="120"/>
    </row>
    <row r="59" spans="1:3" x14ac:dyDescent="0.25">
      <c r="A59" s="123"/>
      <c r="B59" s="162"/>
      <c r="C59" s="120"/>
    </row>
    <row r="60" spans="1:3" x14ac:dyDescent="0.25">
      <c r="A60" s="123"/>
      <c r="B60" s="162"/>
      <c r="C60" s="120"/>
    </row>
    <row r="61" spans="1:3" x14ac:dyDescent="0.25">
      <c r="A61" s="123"/>
      <c r="B61" s="162"/>
      <c r="C61" s="120"/>
    </row>
    <row r="62" spans="1:3" x14ac:dyDescent="0.25">
      <c r="A62" s="123"/>
      <c r="B62" s="162"/>
      <c r="C62" s="120"/>
    </row>
    <row r="63" spans="1:3" x14ac:dyDescent="0.25">
      <c r="A63" s="123"/>
      <c r="B63" s="162"/>
      <c r="C63" s="120"/>
    </row>
    <row r="64" spans="1:3" x14ac:dyDescent="0.25">
      <c r="A64" s="123"/>
      <c r="B64" s="162"/>
      <c r="C64" s="120"/>
    </row>
    <row r="65" spans="1:3" x14ac:dyDescent="0.25">
      <c r="A65" s="123"/>
      <c r="B65" s="183" t="s">
        <v>265</v>
      </c>
      <c r="C65" s="184">
        <f>SUM(C57:C64)</f>
        <v>0</v>
      </c>
    </row>
    <row r="66" spans="1:3" x14ac:dyDescent="0.25">
      <c r="A66" s="266" t="s">
        <v>353</v>
      </c>
      <c r="B66" s="266"/>
      <c r="C66" s="266"/>
    </row>
    <row r="67" spans="1:3" x14ac:dyDescent="0.25">
      <c r="A67" s="166" t="s">
        <v>348</v>
      </c>
      <c r="B67" s="167" t="s">
        <v>347</v>
      </c>
      <c r="C67" s="124" t="s">
        <v>327</v>
      </c>
    </row>
    <row r="68" spans="1:3" x14ac:dyDescent="0.25">
      <c r="A68" s="162" t="str" cm="1">
        <f t="array" ref="A68">_xlfn._xlws.FILTER(Mobilitás!$D$3:$D$10,(Mobilitás!$B$3:$B$10="1.")+(Mobilitás!$B$3:$B$10="2.")+(Mobilitás!$B$3:$B$10="3.")+(Mobilitás!$B$3:$B$10="4.")+(Mobilitás!$B$3:$B$10="5.")+(Mobilitás!$B$3:$B$10="6.")+(Mobilitás!$B$3:$B$10="7.")+(Mobilitás!$B$3:$B$10="8."),"nincs ilyen")</f>
        <v>nincs ilyen</v>
      </c>
      <c r="B68" s="162" t="str" cm="1">
        <f t="array" ref="B68">_xlfn._xlws.FILTER(Mobilitás!$C$3:$C$10,(Mobilitás!$B$3:$B$10="1.")+(Mobilitás!$B$3:$B$10="2.")+(Mobilitás!$B$3:$B$10="3.")+(Mobilitás!$B$3:$B$10="4.")+(Mobilitás!$B$3:$B$10="5.")+(Mobilitás!$B$3:$B$10="6.")+(Mobilitás!$B$3:$B$10="7.")+(Mobilitás!$B$3:$B$10="8."),"nincs ilyen")</f>
        <v>nincs ilyen</v>
      </c>
      <c r="C68" s="120" t="str" cm="1">
        <f t="array" ref="C68">_xlfn._xlws.FILTER(Mobilitás!$E$3:$E$10,(Mobilitás!$B$3:$B$10="1.")+(Mobilitás!$B$3:$B$10="2.")+(Mobilitás!$B$3:$B$10="3.")+(Mobilitás!$B$3:$B$10="4.")+(Mobilitás!$B$3:$B$10="5.")+(Mobilitás!$B$3:$B$10="6.")+(Mobilitás!$B$3:$B$10="7.")+(Mobilitás!$B$3:$B$10="8."),"0")</f>
        <v>0</v>
      </c>
    </row>
    <row r="69" spans="1:3" x14ac:dyDescent="0.25">
      <c r="A69" s="162"/>
      <c r="B69" s="162"/>
      <c r="C69" s="120"/>
    </row>
    <row r="70" spans="1:3" x14ac:dyDescent="0.25">
      <c r="A70" s="162"/>
      <c r="B70" s="162"/>
      <c r="C70" s="120"/>
    </row>
    <row r="71" spans="1:3" x14ac:dyDescent="0.25">
      <c r="A71" s="162"/>
      <c r="B71" s="162"/>
      <c r="C71" s="120"/>
    </row>
    <row r="72" spans="1:3" x14ac:dyDescent="0.25">
      <c r="A72" s="162"/>
      <c r="B72" s="162"/>
      <c r="C72" s="120"/>
    </row>
    <row r="73" spans="1:3" x14ac:dyDescent="0.25">
      <c r="A73" s="162"/>
      <c r="B73" s="162"/>
      <c r="C73" s="120"/>
    </row>
    <row r="74" spans="1:3" x14ac:dyDescent="0.25">
      <c r="A74" s="162"/>
      <c r="B74" s="183" t="s">
        <v>265</v>
      </c>
      <c r="C74" s="184">
        <f>SUM(C68:C73)</f>
        <v>0</v>
      </c>
    </row>
    <row r="75" spans="1:3" x14ac:dyDescent="0.25">
      <c r="A75" s="266" t="s">
        <v>356</v>
      </c>
      <c r="B75" s="266"/>
      <c r="C75" s="266"/>
    </row>
    <row r="76" spans="1:3" x14ac:dyDescent="0.25">
      <c r="A76" s="165" t="s">
        <v>340</v>
      </c>
      <c r="B76" s="168" t="s">
        <v>341</v>
      </c>
      <c r="C76" s="124" t="s">
        <v>327</v>
      </c>
    </row>
    <row r="77" spans="1:3" x14ac:dyDescent="0.25">
      <c r="A77" s="161" t="str" cm="1">
        <f t="array" ref="A77">_xlfn._xlws.FILTER(Publikáció!$C$4:$C$25,(Publikáció!$B$4:$B$25="1.")+(Publikáció!$B$4:$B$25="2.")+(Publikáció!$B$4:$B$25="3.")+(Publikáció!$B$4:$B$25="4.")+(Publikáció!$B$4:$B$25="5.")+(Publikáció!$B$4:$B$25="6.")+(Publikáció!$B$4:$B$25="7.")+(Publikáció!$B$4:$B$25="8."),"nincs ilyen")</f>
        <v>nincs ilyen</v>
      </c>
      <c r="B77" s="161" t="str" cm="1">
        <f t="array" ref="B77">_xlfn._xlws.FILTER(Publikáció!$D$4:$D$25,(Publikáció!$B$4:$B$25="1.")+(Publikáció!$B$4:$B$25="2.")+(Publikáció!$B$4:$B$25="3.")+(Publikáció!$B$4:$B$25="4.")+(Publikáció!$B$4:$B$25="5.")+(Publikáció!$B$4:$B$25="6.")+(Publikáció!$B$4:$B$25="7.")+(Publikáció!$B$4:$B$25="8."),"nincs ilyen")</f>
        <v>nincs ilyen</v>
      </c>
      <c r="C77" s="122" t="str" cm="1">
        <f t="array" ref="C77">_xlfn._xlws.FILTER(Publikáció!$J$4:$J$25,(Publikáció!$B$4:$B$25="1.")+(Publikáció!$B$4:$B$25="2.")+(Publikáció!$B$4:$B$25="3.")+(Publikáció!$B$4:$B$25="4.")+(Publikáció!$B$4:$B$25="5.")+(Publikáció!$B$4:$B$25="6.")+(Publikáció!$B$4:$B$25="7.")+(Publikáció!$B$4:$B$25="8."),"0")</f>
        <v>0</v>
      </c>
    </row>
    <row r="78" spans="1:3" x14ac:dyDescent="0.25">
      <c r="A78" s="161"/>
      <c r="B78" s="161"/>
      <c r="C78" s="128"/>
    </row>
    <row r="79" spans="1:3" x14ac:dyDescent="0.25">
      <c r="A79" s="161"/>
      <c r="B79" s="161"/>
      <c r="C79" s="128"/>
    </row>
    <row r="80" spans="1:3" x14ac:dyDescent="0.25">
      <c r="A80" s="161"/>
      <c r="B80" s="161"/>
      <c r="C80" s="128"/>
    </row>
    <row r="81" spans="1:3" x14ac:dyDescent="0.25">
      <c r="A81" s="161"/>
      <c r="B81" s="161"/>
      <c r="C81" s="128"/>
    </row>
    <row r="82" spans="1:3" x14ac:dyDescent="0.25">
      <c r="A82" s="161"/>
      <c r="B82" s="161"/>
      <c r="C82" s="128"/>
    </row>
    <row r="83" spans="1:3" x14ac:dyDescent="0.25">
      <c r="A83" s="161"/>
      <c r="B83" s="161"/>
      <c r="C83" s="128"/>
    </row>
    <row r="84" spans="1:3" x14ac:dyDescent="0.25">
      <c r="A84" s="161"/>
      <c r="B84" s="161"/>
      <c r="C84" s="128"/>
    </row>
    <row r="85" spans="1:3" x14ac:dyDescent="0.25">
      <c r="A85" s="161"/>
      <c r="B85" s="161"/>
      <c r="C85" s="128"/>
    </row>
    <row r="86" spans="1:3" x14ac:dyDescent="0.25">
      <c r="A86" s="161"/>
      <c r="B86" s="161"/>
      <c r="C86" s="128"/>
    </row>
    <row r="87" spans="1:3" x14ac:dyDescent="0.25">
      <c r="A87" s="161"/>
      <c r="B87" s="161"/>
      <c r="C87" s="128"/>
    </row>
    <row r="88" spans="1:3" x14ac:dyDescent="0.25">
      <c r="A88" s="161"/>
      <c r="B88" s="161"/>
      <c r="C88" s="128"/>
    </row>
    <row r="89" spans="1:3" x14ac:dyDescent="0.25">
      <c r="A89" s="161"/>
      <c r="B89" s="161"/>
      <c r="C89" s="128"/>
    </row>
    <row r="90" spans="1:3" x14ac:dyDescent="0.25">
      <c r="A90" s="161"/>
      <c r="B90" s="161"/>
      <c r="C90" s="128"/>
    </row>
    <row r="91" spans="1:3" x14ac:dyDescent="0.25">
      <c r="A91" s="161"/>
      <c r="B91" s="161"/>
      <c r="C91" s="128"/>
    </row>
    <row r="92" spans="1:3" x14ac:dyDescent="0.25">
      <c r="A92" s="161"/>
      <c r="B92" s="161"/>
      <c r="C92" s="128"/>
    </row>
    <row r="93" spans="1:3" x14ac:dyDescent="0.25">
      <c r="A93" s="161"/>
      <c r="B93" s="161"/>
      <c r="C93" s="128"/>
    </row>
    <row r="94" spans="1:3" x14ac:dyDescent="0.25">
      <c r="A94" s="161"/>
      <c r="B94" s="161"/>
      <c r="C94" s="128"/>
    </row>
    <row r="95" spans="1:3" x14ac:dyDescent="0.25">
      <c r="A95" s="161"/>
      <c r="B95" s="161"/>
      <c r="C95" s="128"/>
    </row>
    <row r="96" spans="1:3" x14ac:dyDescent="0.25">
      <c r="A96" s="161"/>
      <c r="B96" s="161"/>
      <c r="C96" s="128"/>
    </row>
    <row r="97" spans="1:3" x14ac:dyDescent="0.25">
      <c r="A97" s="161"/>
      <c r="B97" s="161"/>
      <c r="C97" s="128"/>
    </row>
    <row r="98" spans="1:3" x14ac:dyDescent="0.25">
      <c r="A98" s="161"/>
      <c r="B98" s="161"/>
      <c r="C98" s="128"/>
    </row>
    <row r="99" spans="1:3" x14ac:dyDescent="0.25">
      <c r="A99" s="161"/>
      <c r="B99" s="161"/>
      <c r="C99" s="128"/>
    </row>
    <row r="100" spans="1:3" x14ac:dyDescent="0.25">
      <c r="A100" s="161"/>
      <c r="B100" s="161"/>
      <c r="C100" s="128"/>
    </row>
    <row r="101" spans="1:3" x14ac:dyDescent="0.25">
      <c r="A101" s="161"/>
      <c r="B101" s="161"/>
      <c r="C101" s="123"/>
    </row>
    <row r="102" spans="1:3" x14ac:dyDescent="0.25">
      <c r="A102" s="161"/>
      <c r="B102" s="161"/>
    </row>
    <row r="103" spans="1:3" x14ac:dyDescent="0.25">
      <c r="B103" s="125" t="s">
        <v>265</v>
      </c>
      <c r="C103" s="129">
        <f>SUM(C77:C102)</f>
        <v>0</v>
      </c>
    </row>
    <row r="104" spans="1:3" ht="18.75" x14ac:dyDescent="0.3">
      <c r="A104" s="49"/>
      <c r="B104" s="148" t="s">
        <v>364</v>
      </c>
      <c r="C104" s="149">
        <f>SUM(C65,C74,C54,C43,C32,C103)</f>
        <v>0</v>
      </c>
    </row>
    <row r="105" spans="1:3" x14ac:dyDescent="0.25">
      <c r="A105" s="197" t="s">
        <v>345</v>
      </c>
    </row>
    <row r="106" spans="1:3" x14ac:dyDescent="0.25">
      <c r="A106" s="118" t="s">
        <v>559</v>
      </c>
    </row>
    <row r="107" spans="1:3" ht="25.9" customHeight="1" x14ac:dyDescent="0.25">
      <c r="A107" s="104" t="s">
        <v>562</v>
      </c>
      <c r="B107" s="64"/>
    </row>
    <row r="108" spans="1:3" ht="29.25" customHeight="1" x14ac:dyDescent="0.25">
      <c r="A108" s="104" t="s">
        <v>560</v>
      </c>
      <c r="B108" s="64"/>
    </row>
    <row r="109" spans="1:3" x14ac:dyDescent="0.25">
      <c r="A109" s="104" t="s">
        <v>561</v>
      </c>
      <c r="B109" s="64"/>
    </row>
  </sheetData>
  <sheetProtection selectLockedCells="1" selectUnlockedCells="1"/>
  <mergeCells count="21">
    <mergeCell ref="A55:C55"/>
    <mergeCell ref="A66:C66"/>
    <mergeCell ref="A75:C75"/>
    <mergeCell ref="A1:C1"/>
    <mergeCell ref="A2:C2"/>
    <mergeCell ref="A3:C3"/>
    <mergeCell ref="A22:C22"/>
    <mergeCell ref="A33:C33"/>
    <mergeCell ref="A44:C44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</mergeCells>
  <pageMargins left="0.25" right="0.25" top="0.75" bottom="0.75" header="0.3" footer="0.3"/>
  <pageSetup paperSize="9" scale="9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FAF7B-2BC4-46A4-A18F-17578E9D55DA}">
  <sheetPr>
    <tabColor rgb="FFC00000"/>
  </sheetPr>
  <dimension ref="A1:AD51"/>
  <sheetViews>
    <sheetView zoomScaleNormal="100" workbookViewId="0">
      <selection activeCell="K9" sqref="K9"/>
    </sheetView>
  </sheetViews>
  <sheetFormatPr defaultColWidth="8.85546875" defaultRowHeight="15.75" x14ac:dyDescent="0.25"/>
  <cols>
    <col min="1" max="1" width="45.7109375" style="61" customWidth="1"/>
    <col min="2" max="2" width="59.42578125" style="61" customWidth="1"/>
    <col min="3" max="3" width="31.42578125" style="61" customWidth="1"/>
    <col min="4" max="4" width="15.85546875" style="61" customWidth="1"/>
    <col min="5" max="5" width="27.42578125" style="61" customWidth="1"/>
    <col min="6" max="6" width="31.28515625" style="169" customWidth="1"/>
    <col min="7" max="7" width="9" style="61" customWidth="1"/>
    <col min="8" max="8" width="8.85546875" style="61"/>
    <col min="9" max="9" width="9.42578125" style="61" customWidth="1"/>
    <col min="10" max="10" width="8.85546875" style="61"/>
    <col min="11" max="11" width="19.85546875" style="61" customWidth="1"/>
    <col min="12" max="16384" width="8.85546875" style="61"/>
  </cols>
  <sheetData>
    <row r="1" spans="1:11" x14ac:dyDescent="0.25">
      <c r="A1" s="199" t="s">
        <v>0</v>
      </c>
      <c r="B1" s="199" t="s">
        <v>1</v>
      </c>
      <c r="C1" s="199" t="s">
        <v>2</v>
      </c>
      <c r="D1" s="199"/>
      <c r="E1" s="199"/>
      <c r="F1" s="170"/>
      <c r="G1" s="199"/>
    </row>
    <row r="2" spans="1:11" s="198" customFormat="1" ht="15" customHeight="1" x14ac:dyDescent="0.25">
      <c r="A2" s="171" t="s">
        <v>426</v>
      </c>
      <c r="B2" s="171" t="s">
        <v>3</v>
      </c>
      <c r="C2" s="171" t="s">
        <v>4</v>
      </c>
      <c r="D2" s="199" t="s">
        <v>13</v>
      </c>
      <c r="E2" s="171" t="s">
        <v>14</v>
      </c>
      <c r="F2" s="170" t="s">
        <v>432</v>
      </c>
      <c r="G2" s="199">
        <v>10</v>
      </c>
      <c r="J2" s="198" t="s">
        <v>7</v>
      </c>
      <c r="K2" s="198" t="s">
        <v>10</v>
      </c>
    </row>
    <row r="3" spans="1:11" s="198" customFormat="1" ht="15" customHeight="1" x14ac:dyDescent="0.25">
      <c r="A3" s="171" t="s">
        <v>427</v>
      </c>
      <c r="B3" s="171" t="s">
        <v>8</v>
      </c>
      <c r="C3" s="171" t="s">
        <v>4</v>
      </c>
      <c r="D3" s="200" t="s">
        <v>5</v>
      </c>
      <c r="E3" s="171" t="s">
        <v>6</v>
      </c>
      <c r="F3" s="170" t="s">
        <v>433</v>
      </c>
      <c r="G3" s="199">
        <v>10</v>
      </c>
      <c r="J3" s="198" t="s">
        <v>9</v>
      </c>
      <c r="K3" s="198" t="s">
        <v>15</v>
      </c>
    </row>
    <row r="4" spans="1:11" s="198" customFormat="1" ht="15" customHeight="1" x14ac:dyDescent="0.25">
      <c r="A4" s="171" t="s">
        <v>428</v>
      </c>
      <c r="B4" s="171" t="s">
        <v>429</v>
      </c>
      <c r="C4" s="171" t="s">
        <v>12</v>
      </c>
      <c r="D4" s="199" t="s">
        <v>13</v>
      </c>
      <c r="E4" s="171" t="s">
        <v>14</v>
      </c>
      <c r="F4" s="170" t="s">
        <v>434</v>
      </c>
      <c r="G4" s="199">
        <v>10</v>
      </c>
      <c r="K4" s="198" t="s">
        <v>17</v>
      </c>
    </row>
    <row r="5" spans="1:11" s="198" customFormat="1" ht="15" customHeight="1" x14ac:dyDescent="0.25">
      <c r="A5" s="171" t="s">
        <v>430</v>
      </c>
      <c r="B5" s="171" t="s">
        <v>16</v>
      </c>
      <c r="C5" s="171" t="s">
        <v>12</v>
      </c>
      <c r="D5" s="199" t="s">
        <v>13</v>
      </c>
      <c r="E5" s="171" t="s">
        <v>14</v>
      </c>
      <c r="F5" s="170" t="s">
        <v>435</v>
      </c>
      <c r="G5" s="199">
        <v>10</v>
      </c>
      <c r="K5" s="198" t="s">
        <v>589</v>
      </c>
    </row>
    <row r="6" spans="1:11" s="198" customFormat="1" ht="15" customHeight="1" x14ac:dyDescent="0.25">
      <c r="A6" s="171" t="s">
        <v>431</v>
      </c>
      <c r="B6" s="171" t="s">
        <v>11</v>
      </c>
      <c r="C6" s="171" t="s">
        <v>12</v>
      </c>
      <c r="D6" s="199" t="s">
        <v>13</v>
      </c>
      <c r="E6" s="171" t="s">
        <v>14</v>
      </c>
      <c r="F6" s="170" t="s">
        <v>436</v>
      </c>
      <c r="G6" s="199">
        <v>10</v>
      </c>
      <c r="K6" s="198" t="s">
        <v>590</v>
      </c>
    </row>
    <row r="7" spans="1:11" s="198" customFormat="1" ht="15" customHeight="1" x14ac:dyDescent="0.25">
      <c r="A7" s="171" t="s">
        <v>437</v>
      </c>
      <c r="B7" s="171" t="s">
        <v>18</v>
      </c>
      <c r="C7" s="171" t="s">
        <v>19</v>
      </c>
      <c r="D7" s="199" t="s">
        <v>13</v>
      </c>
      <c r="E7" s="171" t="s">
        <v>14</v>
      </c>
      <c r="F7" s="170" t="s">
        <v>438</v>
      </c>
      <c r="G7" s="199">
        <v>10</v>
      </c>
    </row>
    <row r="8" spans="1:11" s="198" customFormat="1" ht="15" customHeight="1" x14ac:dyDescent="0.25">
      <c r="A8" s="199"/>
      <c r="B8" s="171" t="s">
        <v>20</v>
      </c>
      <c r="C8" s="171" t="s">
        <v>21</v>
      </c>
      <c r="D8" s="199" t="s">
        <v>13</v>
      </c>
      <c r="E8" s="171" t="s">
        <v>14</v>
      </c>
      <c r="F8" s="170" t="s">
        <v>24</v>
      </c>
      <c r="G8" s="199">
        <v>10</v>
      </c>
    </row>
    <row r="9" spans="1:11" s="198" customFormat="1" ht="15" customHeight="1" x14ac:dyDescent="0.25">
      <c r="A9" s="199"/>
      <c r="B9" s="171" t="s">
        <v>25</v>
      </c>
      <c r="C9" s="171" t="s">
        <v>26</v>
      </c>
      <c r="D9" s="199" t="s">
        <v>13</v>
      </c>
      <c r="E9" s="171" t="s">
        <v>27</v>
      </c>
      <c r="F9" s="170" t="s">
        <v>28</v>
      </c>
      <c r="G9" s="199">
        <v>10</v>
      </c>
    </row>
    <row r="10" spans="1:11" s="198" customFormat="1" ht="15" customHeight="1" x14ac:dyDescent="0.25">
      <c r="A10" s="199"/>
      <c r="B10" s="171" t="s">
        <v>29</v>
      </c>
      <c r="C10" s="171" t="s">
        <v>30</v>
      </c>
      <c r="D10" s="200" t="s">
        <v>22</v>
      </c>
      <c r="E10" s="171" t="s">
        <v>31</v>
      </c>
      <c r="F10" s="170" t="s">
        <v>32</v>
      </c>
      <c r="G10" s="199">
        <v>10</v>
      </c>
    </row>
    <row r="11" spans="1:11" s="198" customFormat="1" ht="15" customHeight="1" x14ac:dyDescent="0.25">
      <c r="A11" s="199"/>
      <c r="B11" s="171" t="s">
        <v>33</v>
      </c>
      <c r="C11" s="171" t="s">
        <v>34</v>
      </c>
      <c r="D11" s="200" t="s">
        <v>5</v>
      </c>
      <c r="E11" s="171" t="s">
        <v>35</v>
      </c>
      <c r="F11" s="170" t="s">
        <v>36</v>
      </c>
      <c r="G11" s="199">
        <v>10</v>
      </c>
    </row>
    <row r="12" spans="1:11" s="198" customFormat="1" ht="15" customHeight="1" x14ac:dyDescent="0.25">
      <c r="A12" s="171" t="s">
        <v>439</v>
      </c>
      <c r="B12" s="200" t="s">
        <v>37</v>
      </c>
      <c r="C12" s="200" t="s">
        <v>530</v>
      </c>
      <c r="D12" s="200" t="s">
        <v>22</v>
      </c>
      <c r="E12" s="200" t="s">
        <v>38</v>
      </c>
      <c r="F12" s="170" t="s">
        <v>442</v>
      </c>
      <c r="G12" s="199">
        <v>2</v>
      </c>
    </row>
    <row r="13" spans="1:11" s="198" customFormat="1" ht="15" customHeight="1" x14ac:dyDescent="0.25">
      <c r="A13" s="171" t="s">
        <v>440</v>
      </c>
      <c r="B13" s="200" t="s">
        <v>39</v>
      </c>
      <c r="C13" s="200" t="s">
        <v>530</v>
      </c>
      <c r="D13" s="199" t="s">
        <v>13</v>
      </c>
      <c r="E13" s="200" t="s">
        <v>14</v>
      </c>
      <c r="F13" s="170" t="s">
        <v>443</v>
      </c>
      <c r="G13" s="199">
        <v>10</v>
      </c>
    </row>
    <row r="14" spans="1:11" s="198" customFormat="1" ht="15" customHeight="1" x14ac:dyDescent="0.25">
      <c r="A14" s="171" t="s">
        <v>441</v>
      </c>
      <c r="B14" s="200" t="s">
        <v>40</v>
      </c>
      <c r="C14" s="200" t="s">
        <v>41</v>
      </c>
      <c r="D14" s="200" t="s">
        <v>22</v>
      </c>
      <c r="E14" s="200" t="s">
        <v>23</v>
      </c>
      <c r="F14" s="170" t="s">
        <v>444</v>
      </c>
      <c r="G14" s="199">
        <v>10</v>
      </c>
    </row>
    <row r="15" spans="1:11" s="198" customFormat="1" ht="15" customHeight="1" x14ac:dyDescent="0.25">
      <c r="A15" s="171" t="s">
        <v>445</v>
      </c>
      <c r="B15" s="171" t="s">
        <v>42</v>
      </c>
      <c r="C15" s="171" t="s">
        <v>43</v>
      </c>
      <c r="D15" s="200" t="s">
        <v>22</v>
      </c>
      <c r="E15" s="171" t="s">
        <v>23</v>
      </c>
      <c r="F15" s="170" t="s">
        <v>450</v>
      </c>
      <c r="G15" s="199">
        <v>10</v>
      </c>
    </row>
    <row r="16" spans="1:11" s="198" customFormat="1" ht="15" customHeight="1" x14ac:dyDescent="0.25">
      <c r="A16" s="171" t="s">
        <v>446</v>
      </c>
      <c r="B16" s="171" t="s">
        <v>44</v>
      </c>
      <c r="C16" s="171" t="s">
        <v>566</v>
      </c>
      <c r="D16" s="200" t="s">
        <v>5</v>
      </c>
      <c r="E16" s="171" t="s">
        <v>6</v>
      </c>
      <c r="F16" s="170" t="s">
        <v>451</v>
      </c>
      <c r="G16" s="199">
        <v>10</v>
      </c>
    </row>
    <row r="17" spans="1:30" s="198" customFormat="1" ht="15" customHeight="1" x14ac:dyDescent="0.25">
      <c r="A17" s="171" t="s">
        <v>447</v>
      </c>
      <c r="B17" s="171" t="s">
        <v>45</v>
      </c>
      <c r="C17" s="171" t="s">
        <v>566</v>
      </c>
      <c r="D17" s="200" t="s">
        <v>5</v>
      </c>
      <c r="E17" s="171" t="s">
        <v>6</v>
      </c>
      <c r="F17" s="170" t="s">
        <v>452</v>
      </c>
      <c r="G17" s="199">
        <v>10</v>
      </c>
    </row>
    <row r="18" spans="1:30" s="198" customFormat="1" ht="15" customHeight="1" x14ac:dyDescent="0.25">
      <c r="A18" s="171" t="s">
        <v>95</v>
      </c>
      <c r="B18" s="171" t="s">
        <v>95</v>
      </c>
      <c r="C18" s="170" t="s">
        <v>570</v>
      </c>
      <c r="D18" s="200" t="s">
        <v>5</v>
      </c>
      <c r="E18" s="171" t="s">
        <v>51</v>
      </c>
      <c r="F18" s="170" t="s">
        <v>453</v>
      </c>
      <c r="G18" s="199">
        <v>10</v>
      </c>
    </row>
    <row r="19" spans="1:30" s="198" customFormat="1" ht="15" customHeight="1" x14ac:dyDescent="0.25">
      <c r="A19" s="171" t="s">
        <v>448</v>
      </c>
      <c r="B19" s="171" t="s">
        <v>448</v>
      </c>
      <c r="C19" s="170" t="s">
        <v>449</v>
      </c>
      <c r="D19" s="200" t="s">
        <v>5</v>
      </c>
      <c r="E19" s="171" t="s">
        <v>51</v>
      </c>
      <c r="F19" s="170" t="s">
        <v>454</v>
      </c>
      <c r="G19" s="199">
        <v>10</v>
      </c>
    </row>
    <row r="20" spans="1:30" s="198" customFormat="1" ht="15" customHeight="1" x14ac:dyDescent="0.25">
      <c r="A20" s="171"/>
      <c r="B20" s="171" t="s">
        <v>46</v>
      </c>
      <c r="C20" s="171" t="s">
        <v>568</v>
      </c>
      <c r="D20" s="171" t="s">
        <v>13</v>
      </c>
      <c r="E20" s="171" t="s">
        <v>47</v>
      </c>
      <c r="F20" s="170" t="s">
        <v>48</v>
      </c>
      <c r="G20" s="171">
        <v>10</v>
      </c>
    </row>
    <row r="21" spans="1:30" s="198" customFormat="1" ht="15" customHeight="1" x14ac:dyDescent="0.25">
      <c r="A21" s="171" t="s">
        <v>455</v>
      </c>
      <c r="B21" s="171" t="s">
        <v>49</v>
      </c>
      <c r="C21" s="171" t="s">
        <v>50</v>
      </c>
      <c r="D21" s="171" t="s">
        <v>5</v>
      </c>
      <c r="E21" s="171" t="s">
        <v>51</v>
      </c>
      <c r="F21" s="170" t="s">
        <v>456</v>
      </c>
      <c r="G21" s="171">
        <v>10</v>
      </c>
    </row>
    <row r="22" spans="1:30" s="198" customFormat="1" ht="15" customHeight="1" x14ac:dyDescent="0.25">
      <c r="A22" s="171" t="s">
        <v>457</v>
      </c>
      <c r="B22" s="171" t="s">
        <v>52</v>
      </c>
      <c r="C22" s="171" t="s">
        <v>53</v>
      </c>
      <c r="D22" s="171" t="s">
        <v>22</v>
      </c>
      <c r="E22" s="171" t="s">
        <v>31</v>
      </c>
      <c r="F22" s="170" t="s">
        <v>458</v>
      </c>
      <c r="G22" s="171">
        <v>10</v>
      </c>
    </row>
    <row r="23" spans="1:30" s="198" customFormat="1" ht="15" customHeight="1" x14ac:dyDescent="0.25">
      <c r="A23" s="171" t="s">
        <v>459</v>
      </c>
      <c r="B23" s="171" t="s">
        <v>54</v>
      </c>
      <c r="C23" s="171" t="s">
        <v>460</v>
      </c>
      <c r="D23" s="171" t="s">
        <v>22</v>
      </c>
      <c r="E23" s="171" t="s">
        <v>31</v>
      </c>
      <c r="F23" s="170" t="s">
        <v>461</v>
      </c>
      <c r="G23" s="171">
        <v>10</v>
      </c>
    </row>
    <row r="24" spans="1:30" s="198" customFormat="1" ht="15" customHeight="1" x14ac:dyDescent="0.25">
      <c r="A24" s="171" t="s">
        <v>462</v>
      </c>
      <c r="B24" s="171" t="s">
        <v>55</v>
      </c>
      <c r="C24" s="171" t="s">
        <v>463</v>
      </c>
      <c r="D24" s="171" t="s">
        <v>22</v>
      </c>
      <c r="E24" s="171" t="s">
        <v>31</v>
      </c>
      <c r="F24" s="170" t="s">
        <v>464</v>
      </c>
      <c r="G24" s="171">
        <v>10</v>
      </c>
    </row>
    <row r="25" spans="1:30" s="198" customFormat="1" ht="15" customHeight="1" x14ac:dyDescent="0.25">
      <c r="A25" s="171" t="s">
        <v>94</v>
      </c>
      <c r="B25" s="171" t="s">
        <v>94</v>
      </c>
      <c r="C25" s="170" t="s">
        <v>569</v>
      </c>
      <c r="D25" s="170" t="s">
        <v>5</v>
      </c>
      <c r="E25" s="171" t="s">
        <v>51</v>
      </c>
      <c r="F25" s="170" t="s">
        <v>465</v>
      </c>
      <c r="G25" s="171">
        <v>10</v>
      </c>
    </row>
    <row r="26" spans="1:30" s="201" customFormat="1" ht="18" customHeight="1" x14ac:dyDescent="0.25">
      <c r="A26" s="171" t="s">
        <v>576</v>
      </c>
      <c r="B26" s="171" t="s">
        <v>577</v>
      </c>
      <c r="C26" s="170" t="s">
        <v>578</v>
      </c>
      <c r="D26" s="170" t="s">
        <v>22</v>
      </c>
      <c r="E26" s="171" t="s">
        <v>31</v>
      </c>
      <c r="F26" s="170" t="s">
        <v>579</v>
      </c>
      <c r="G26" s="171">
        <v>10</v>
      </c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</row>
    <row r="27" spans="1:30" ht="15" customHeight="1" x14ac:dyDescent="0.25">
      <c r="A27" s="171"/>
      <c r="B27" s="171" t="s">
        <v>56</v>
      </c>
      <c r="C27" s="171" t="s">
        <v>53</v>
      </c>
      <c r="D27" s="171" t="s">
        <v>5</v>
      </c>
      <c r="E27" s="171" t="s">
        <v>51</v>
      </c>
      <c r="F27" s="170" t="s">
        <v>57</v>
      </c>
      <c r="G27" s="171">
        <v>10</v>
      </c>
    </row>
    <row r="28" spans="1:30" ht="15" customHeight="1" x14ac:dyDescent="0.25">
      <c r="A28" s="171" t="s">
        <v>466</v>
      </c>
      <c r="B28" s="171" t="s">
        <v>58</v>
      </c>
      <c r="C28" s="171" t="s">
        <v>59</v>
      </c>
      <c r="D28" s="171" t="s">
        <v>5</v>
      </c>
      <c r="E28" s="171" t="s">
        <v>51</v>
      </c>
      <c r="F28" s="170" t="s">
        <v>467</v>
      </c>
      <c r="G28" s="171">
        <v>10</v>
      </c>
    </row>
    <row r="29" spans="1:30" ht="15" customHeight="1" x14ac:dyDescent="0.25">
      <c r="A29" s="171" t="s">
        <v>468</v>
      </c>
      <c r="B29" s="171" t="s">
        <v>60</v>
      </c>
      <c r="C29" s="171" t="s">
        <v>61</v>
      </c>
      <c r="D29" s="171" t="s">
        <v>22</v>
      </c>
      <c r="E29" s="171" t="s">
        <v>62</v>
      </c>
      <c r="F29" s="170" t="s">
        <v>469</v>
      </c>
      <c r="G29" s="171">
        <v>10</v>
      </c>
    </row>
    <row r="30" spans="1:30" ht="15" customHeight="1" x14ac:dyDescent="0.25">
      <c r="A30" s="171" t="s">
        <v>470</v>
      </c>
      <c r="B30" s="171" t="s">
        <v>63</v>
      </c>
      <c r="C30" s="171" t="s">
        <v>571</v>
      </c>
      <c r="D30" s="171" t="s">
        <v>5</v>
      </c>
      <c r="E30" s="171" t="s">
        <v>35</v>
      </c>
      <c r="F30" s="170" t="s">
        <v>471</v>
      </c>
      <c r="G30" s="171">
        <v>2</v>
      </c>
    </row>
    <row r="31" spans="1:30" ht="15" customHeight="1" x14ac:dyDescent="0.25">
      <c r="A31" s="171" t="s">
        <v>472</v>
      </c>
      <c r="B31" s="171" t="s">
        <v>64</v>
      </c>
      <c r="C31" s="171" t="s">
        <v>65</v>
      </c>
      <c r="D31" s="171" t="s">
        <v>22</v>
      </c>
      <c r="E31" s="171" t="s">
        <v>31</v>
      </c>
      <c r="F31" s="170" t="s">
        <v>473</v>
      </c>
      <c r="G31" s="171">
        <v>10</v>
      </c>
    </row>
    <row r="32" spans="1:30" ht="15" customHeight="1" x14ac:dyDescent="0.25">
      <c r="A32" s="171" t="s">
        <v>574</v>
      </c>
      <c r="B32" s="202" t="s">
        <v>572</v>
      </c>
      <c r="C32" s="171" t="s">
        <v>573</v>
      </c>
      <c r="D32" s="171" t="s">
        <v>22</v>
      </c>
      <c r="E32" s="171" t="s">
        <v>31</v>
      </c>
      <c r="F32" s="170" t="s">
        <v>575</v>
      </c>
      <c r="G32" s="171">
        <v>10</v>
      </c>
    </row>
    <row r="33" spans="1:7" ht="15" customHeight="1" x14ac:dyDescent="0.25">
      <c r="A33" s="172"/>
      <c r="B33" s="171" t="s">
        <v>66</v>
      </c>
      <c r="C33" s="171" t="s">
        <v>67</v>
      </c>
      <c r="D33" s="171" t="s">
        <v>5</v>
      </c>
      <c r="E33" s="171" t="s">
        <v>51</v>
      </c>
      <c r="F33" s="170" t="s">
        <v>68</v>
      </c>
      <c r="G33" s="171">
        <v>10</v>
      </c>
    </row>
    <row r="34" spans="1:7" ht="15" customHeight="1" x14ac:dyDescent="0.25">
      <c r="A34" s="172"/>
      <c r="B34" s="171" t="s">
        <v>69</v>
      </c>
      <c r="C34" s="170" t="s">
        <v>59</v>
      </c>
      <c r="D34" s="170" t="s">
        <v>22</v>
      </c>
      <c r="E34" s="170" t="s">
        <v>31</v>
      </c>
      <c r="F34" s="170" t="s">
        <v>70</v>
      </c>
      <c r="G34" s="171">
        <v>10</v>
      </c>
    </row>
    <row r="35" spans="1:7" ht="15" customHeight="1" x14ac:dyDescent="0.25">
      <c r="A35" s="171" t="s">
        <v>474</v>
      </c>
      <c r="B35" s="171" t="s">
        <v>474</v>
      </c>
      <c r="C35" s="170" t="s">
        <v>67</v>
      </c>
      <c r="D35" s="170" t="s">
        <v>475</v>
      </c>
      <c r="E35" s="171" t="s">
        <v>47</v>
      </c>
      <c r="F35" s="170" t="s">
        <v>476</v>
      </c>
      <c r="G35" s="171">
        <v>10</v>
      </c>
    </row>
    <row r="36" spans="1:7" ht="15" customHeight="1" x14ac:dyDescent="0.25">
      <c r="A36" s="171" t="s">
        <v>477</v>
      </c>
      <c r="B36" s="171" t="s">
        <v>71</v>
      </c>
      <c r="C36" s="171" t="s">
        <v>72</v>
      </c>
      <c r="D36" s="171" t="s">
        <v>13</v>
      </c>
      <c r="E36" s="171" t="s">
        <v>47</v>
      </c>
      <c r="F36" s="170" t="s">
        <v>478</v>
      </c>
      <c r="G36" s="171">
        <v>10</v>
      </c>
    </row>
    <row r="37" spans="1:7" ht="15" customHeight="1" x14ac:dyDescent="0.25">
      <c r="A37" s="171" t="s">
        <v>479</v>
      </c>
      <c r="B37" s="171" t="s">
        <v>73</v>
      </c>
      <c r="C37" s="171" t="s">
        <v>74</v>
      </c>
      <c r="D37" s="171" t="s">
        <v>13</v>
      </c>
      <c r="E37" s="171" t="s">
        <v>47</v>
      </c>
      <c r="F37" s="170" t="s">
        <v>480</v>
      </c>
      <c r="G37" s="171">
        <v>10</v>
      </c>
    </row>
    <row r="38" spans="1:7" ht="15" customHeight="1" x14ac:dyDescent="0.25">
      <c r="A38" s="171" t="s">
        <v>481</v>
      </c>
      <c r="B38" s="171" t="s">
        <v>565</v>
      </c>
      <c r="C38" s="171" t="s">
        <v>75</v>
      </c>
      <c r="D38" s="171" t="s">
        <v>13</v>
      </c>
      <c r="E38" s="171" t="s">
        <v>47</v>
      </c>
      <c r="F38" s="170" t="s">
        <v>482</v>
      </c>
      <c r="G38" s="171">
        <v>10</v>
      </c>
    </row>
    <row r="39" spans="1:7" ht="15" customHeight="1" x14ac:dyDescent="0.25">
      <c r="A39" s="171" t="s">
        <v>483</v>
      </c>
      <c r="B39" s="171" t="s">
        <v>76</v>
      </c>
      <c r="C39" s="171" t="s">
        <v>567</v>
      </c>
      <c r="D39" s="171" t="s">
        <v>22</v>
      </c>
      <c r="E39" s="171" t="s">
        <v>62</v>
      </c>
      <c r="F39" s="170" t="s">
        <v>484</v>
      </c>
      <c r="G39" s="171">
        <v>10</v>
      </c>
    </row>
    <row r="40" spans="1:7" ht="15" customHeight="1" x14ac:dyDescent="0.25">
      <c r="A40" s="171" t="s">
        <v>485</v>
      </c>
      <c r="B40" s="171" t="s">
        <v>77</v>
      </c>
      <c r="C40" s="171" t="s">
        <v>567</v>
      </c>
      <c r="D40" s="171" t="s">
        <v>22</v>
      </c>
      <c r="E40" s="171" t="s">
        <v>62</v>
      </c>
      <c r="F40" s="170" t="s">
        <v>486</v>
      </c>
      <c r="G40" s="171">
        <v>10</v>
      </c>
    </row>
    <row r="41" spans="1:7" ht="15" customHeight="1" x14ac:dyDescent="0.25">
      <c r="A41" s="171" t="s">
        <v>487</v>
      </c>
      <c r="B41" s="171" t="s">
        <v>78</v>
      </c>
      <c r="C41" s="171" t="s">
        <v>79</v>
      </c>
      <c r="D41" s="171" t="s">
        <v>13</v>
      </c>
      <c r="E41" s="171" t="s">
        <v>47</v>
      </c>
      <c r="F41" s="170" t="s">
        <v>488</v>
      </c>
      <c r="G41" s="171">
        <v>10</v>
      </c>
    </row>
    <row r="42" spans="1:7" ht="15" customHeight="1" x14ac:dyDescent="0.25">
      <c r="A42" s="171" t="s">
        <v>489</v>
      </c>
      <c r="B42" s="171" t="s">
        <v>490</v>
      </c>
      <c r="C42" s="171" t="s">
        <v>79</v>
      </c>
      <c r="D42" s="171" t="s">
        <v>13</v>
      </c>
      <c r="E42" s="171" t="s">
        <v>47</v>
      </c>
      <c r="F42" s="170" t="s">
        <v>491</v>
      </c>
      <c r="G42" s="171">
        <v>10</v>
      </c>
    </row>
    <row r="43" spans="1:7" ht="15" customHeight="1" x14ac:dyDescent="0.25">
      <c r="A43" s="171" t="s">
        <v>492</v>
      </c>
      <c r="B43" s="171" t="s">
        <v>80</v>
      </c>
      <c r="C43" s="171" t="s">
        <v>81</v>
      </c>
      <c r="D43" s="171" t="s">
        <v>22</v>
      </c>
      <c r="E43" s="171" t="s">
        <v>31</v>
      </c>
      <c r="F43" s="170" t="s">
        <v>493</v>
      </c>
      <c r="G43" s="171">
        <v>10</v>
      </c>
    </row>
    <row r="44" spans="1:7" ht="15" customHeight="1" x14ac:dyDescent="0.25">
      <c r="A44" s="171" t="s">
        <v>494</v>
      </c>
      <c r="B44" s="171" t="s">
        <v>82</v>
      </c>
      <c r="C44" s="171" t="s">
        <v>83</v>
      </c>
      <c r="D44" s="171" t="s">
        <v>13</v>
      </c>
      <c r="E44" s="171" t="s">
        <v>47</v>
      </c>
      <c r="F44" s="170" t="s">
        <v>495</v>
      </c>
      <c r="G44" s="171">
        <v>10</v>
      </c>
    </row>
    <row r="45" spans="1:7" ht="15" customHeight="1" x14ac:dyDescent="0.25">
      <c r="A45" s="171" t="s">
        <v>496</v>
      </c>
      <c r="B45" s="171" t="s">
        <v>84</v>
      </c>
      <c r="C45" s="171" t="s">
        <v>85</v>
      </c>
      <c r="D45" s="171" t="s">
        <v>22</v>
      </c>
      <c r="E45" s="171" t="s">
        <v>31</v>
      </c>
      <c r="F45" s="170" t="s">
        <v>497</v>
      </c>
      <c r="G45" s="171">
        <v>10</v>
      </c>
    </row>
    <row r="46" spans="1:7" x14ac:dyDescent="0.25">
      <c r="A46" s="171" t="s">
        <v>498</v>
      </c>
      <c r="B46" s="171" t="s">
        <v>87</v>
      </c>
      <c r="C46" s="171" t="s">
        <v>88</v>
      </c>
      <c r="D46" s="171" t="s">
        <v>13</v>
      </c>
      <c r="E46" s="171" t="s">
        <v>47</v>
      </c>
      <c r="F46" s="170" t="s">
        <v>499</v>
      </c>
      <c r="G46" s="171">
        <v>10</v>
      </c>
    </row>
    <row r="47" spans="1:7" ht="31.5" x14ac:dyDescent="0.25">
      <c r="A47" s="171" t="s">
        <v>500</v>
      </c>
      <c r="B47" s="171" t="s">
        <v>90</v>
      </c>
      <c r="C47" s="171" t="s">
        <v>91</v>
      </c>
      <c r="D47" s="171" t="s">
        <v>13</v>
      </c>
      <c r="E47" s="171" t="s">
        <v>47</v>
      </c>
      <c r="F47" s="170" t="s">
        <v>501</v>
      </c>
      <c r="G47" s="171">
        <v>10</v>
      </c>
    </row>
    <row r="48" spans="1:7" x14ac:dyDescent="0.25">
      <c r="A48" s="171" t="s">
        <v>502</v>
      </c>
      <c r="B48" s="171" t="s">
        <v>92</v>
      </c>
      <c r="C48" s="171" t="s">
        <v>93</v>
      </c>
      <c r="D48" s="171" t="s">
        <v>13</v>
      </c>
      <c r="E48" s="171" t="s">
        <v>47</v>
      </c>
      <c r="F48" s="170" t="s">
        <v>503</v>
      </c>
      <c r="G48" s="171">
        <v>10</v>
      </c>
    </row>
    <row r="49" spans="1:7" ht="31.5" x14ac:dyDescent="0.25">
      <c r="A49" s="171" t="s">
        <v>504</v>
      </c>
      <c r="B49" s="171" t="s">
        <v>505</v>
      </c>
      <c r="C49" s="171" t="s">
        <v>86</v>
      </c>
      <c r="D49" s="171" t="s">
        <v>5</v>
      </c>
      <c r="E49" s="171" t="s">
        <v>51</v>
      </c>
      <c r="F49" s="170" t="s">
        <v>506</v>
      </c>
      <c r="G49" s="171">
        <v>10</v>
      </c>
    </row>
    <row r="50" spans="1:7" x14ac:dyDescent="0.25">
      <c r="A50" s="171" t="s">
        <v>507</v>
      </c>
      <c r="B50" s="171" t="s">
        <v>507</v>
      </c>
      <c r="C50" s="170" t="s">
        <v>205</v>
      </c>
      <c r="D50" s="170" t="s">
        <v>475</v>
      </c>
      <c r="E50" s="171" t="s">
        <v>47</v>
      </c>
      <c r="F50" s="170" t="s">
        <v>508</v>
      </c>
      <c r="G50" s="170">
        <v>10</v>
      </c>
    </row>
    <row r="51" spans="1:7" x14ac:dyDescent="0.25">
      <c r="A51" s="171" t="s">
        <v>509</v>
      </c>
      <c r="B51" s="171" t="s">
        <v>510</v>
      </c>
      <c r="C51" s="171" t="s">
        <v>89</v>
      </c>
      <c r="D51" s="171" t="s">
        <v>5</v>
      </c>
      <c r="E51" s="171" t="s">
        <v>51</v>
      </c>
      <c r="F51" s="170" t="s">
        <v>511</v>
      </c>
      <c r="G51" s="171">
        <v>10</v>
      </c>
    </row>
  </sheetData>
  <phoneticPr fontId="32" type="noConversion"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50351-0159-4B2D-8A4D-70A78112F950}">
  <sheetPr>
    <tabColor rgb="FFC00000"/>
  </sheetPr>
  <dimension ref="A1:W208"/>
  <sheetViews>
    <sheetView topLeftCell="A168" workbookViewId="0">
      <selection activeCell="C185" sqref="C185"/>
    </sheetView>
  </sheetViews>
  <sheetFormatPr defaultColWidth="8.85546875" defaultRowHeight="15" x14ac:dyDescent="0.25"/>
  <cols>
    <col min="3" max="3" width="41" customWidth="1"/>
    <col min="4" max="4" width="18.140625" customWidth="1"/>
    <col min="10" max="10" width="5.85546875" style="57" customWidth="1"/>
    <col min="11" max="11" width="11.42578125" style="57" customWidth="1"/>
    <col min="12" max="14" width="9" style="57"/>
  </cols>
  <sheetData>
    <row r="1" spans="1:23" x14ac:dyDescent="0.25">
      <c r="A1" t="s">
        <v>96</v>
      </c>
      <c r="C1" t="s">
        <v>97</v>
      </c>
      <c r="H1" t="s">
        <v>512</v>
      </c>
      <c r="J1" s="57" t="s">
        <v>98</v>
      </c>
      <c r="K1" s="57" t="s">
        <v>99</v>
      </c>
      <c r="L1" s="57" t="s">
        <v>100</v>
      </c>
      <c r="M1" s="57" t="s">
        <v>101</v>
      </c>
      <c r="N1" s="57" t="s">
        <v>102</v>
      </c>
      <c r="V1" t="s">
        <v>103</v>
      </c>
      <c r="W1" t="s">
        <v>104</v>
      </c>
    </row>
    <row r="2" spans="1:23" x14ac:dyDescent="0.25">
      <c r="C2" t="s">
        <v>105</v>
      </c>
      <c r="H2" s="101" t="s">
        <v>106</v>
      </c>
      <c r="I2" s="101" t="s">
        <v>106</v>
      </c>
      <c r="J2" s="101" t="s">
        <v>106</v>
      </c>
      <c r="K2" s="101">
        <v>15</v>
      </c>
      <c r="L2" s="101">
        <v>5</v>
      </c>
      <c r="M2" s="101">
        <v>5</v>
      </c>
      <c r="N2" s="101">
        <v>2</v>
      </c>
      <c r="P2" s="82"/>
      <c r="S2" s="82"/>
      <c r="W2" t="s">
        <v>107</v>
      </c>
    </row>
    <row r="3" spans="1:23" x14ac:dyDescent="0.25">
      <c r="C3" t="s">
        <v>108</v>
      </c>
      <c r="H3" s="101" t="s">
        <v>109</v>
      </c>
      <c r="I3" s="101" t="s">
        <v>109</v>
      </c>
      <c r="J3" s="101" t="s">
        <v>109</v>
      </c>
      <c r="K3" s="101">
        <v>15</v>
      </c>
      <c r="L3" s="101">
        <v>5</v>
      </c>
      <c r="M3" s="101">
        <v>5</v>
      </c>
      <c r="N3" s="101">
        <v>2</v>
      </c>
      <c r="P3" s="82"/>
      <c r="S3" s="82"/>
    </row>
    <row r="4" spans="1:23" x14ac:dyDescent="0.25">
      <c r="C4" t="s">
        <v>110</v>
      </c>
      <c r="H4" s="101" t="s">
        <v>111</v>
      </c>
      <c r="I4" s="101" t="s">
        <v>111</v>
      </c>
      <c r="J4" s="101" t="s">
        <v>111</v>
      </c>
      <c r="K4" s="101">
        <v>15</v>
      </c>
      <c r="L4" s="101">
        <v>5</v>
      </c>
      <c r="M4" s="101">
        <v>5</v>
      </c>
      <c r="N4" s="101">
        <v>2</v>
      </c>
      <c r="P4" s="82"/>
      <c r="S4" s="82"/>
    </row>
    <row r="5" spans="1:23" x14ac:dyDescent="0.25">
      <c r="C5" t="s">
        <v>112</v>
      </c>
      <c r="I5" s="101" t="s">
        <v>113</v>
      </c>
      <c r="J5" s="101" t="s">
        <v>113</v>
      </c>
      <c r="K5" s="101">
        <v>25</v>
      </c>
      <c r="L5" s="101">
        <v>5</v>
      </c>
      <c r="M5" s="101">
        <v>5</v>
      </c>
      <c r="N5" s="101">
        <v>2</v>
      </c>
      <c r="P5" s="82"/>
      <c r="S5" s="82"/>
    </row>
    <row r="6" spans="1:23" x14ac:dyDescent="0.25">
      <c r="C6" t="s">
        <v>114</v>
      </c>
      <c r="I6" s="101" t="s">
        <v>115</v>
      </c>
      <c r="J6" s="101" t="s">
        <v>115</v>
      </c>
      <c r="K6" s="101">
        <v>20</v>
      </c>
      <c r="L6" s="101">
        <v>5</v>
      </c>
      <c r="M6" s="101">
        <v>5</v>
      </c>
      <c r="N6" s="101">
        <v>5</v>
      </c>
      <c r="P6" s="82"/>
      <c r="S6" s="82"/>
    </row>
    <row r="7" spans="1:23" x14ac:dyDescent="0.25">
      <c r="C7" t="s">
        <v>116</v>
      </c>
      <c r="I7" s="101" t="s">
        <v>117</v>
      </c>
      <c r="J7" s="101" t="s">
        <v>117</v>
      </c>
      <c r="K7" s="101">
        <v>20</v>
      </c>
      <c r="L7" s="101">
        <v>5</v>
      </c>
      <c r="M7" s="101">
        <v>5</v>
      </c>
      <c r="N7" s="101">
        <v>5</v>
      </c>
      <c r="P7" s="82"/>
      <c r="S7" s="82"/>
    </row>
    <row r="8" spans="1:23" x14ac:dyDescent="0.25">
      <c r="C8" t="s">
        <v>118</v>
      </c>
      <c r="I8" s="101" t="s">
        <v>119</v>
      </c>
      <c r="J8" s="101" t="s">
        <v>119</v>
      </c>
      <c r="K8" s="101">
        <v>20</v>
      </c>
      <c r="L8" s="101">
        <v>5</v>
      </c>
      <c r="M8" s="101">
        <v>5</v>
      </c>
      <c r="N8" s="101">
        <v>5</v>
      </c>
      <c r="P8" s="82"/>
      <c r="S8" s="82"/>
    </row>
    <row r="9" spans="1:23" x14ac:dyDescent="0.25">
      <c r="C9" t="s">
        <v>120</v>
      </c>
      <c r="I9" s="101" t="s">
        <v>121</v>
      </c>
      <c r="J9" s="101" t="s">
        <v>121</v>
      </c>
      <c r="K9" s="101">
        <v>20</v>
      </c>
      <c r="L9" s="101">
        <v>5</v>
      </c>
      <c r="M9" s="101">
        <v>5</v>
      </c>
      <c r="N9" s="101">
        <v>5</v>
      </c>
      <c r="P9" s="82"/>
      <c r="S9" s="82"/>
    </row>
    <row r="10" spans="1:23" x14ac:dyDescent="0.25">
      <c r="C10" t="s">
        <v>122</v>
      </c>
      <c r="I10" s="57" t="s">
        <v>424</v>
      </c>
    </row>
    <row r="11" spans="1:23" x14ac:dyDescent="0.25">
      <c r="C11" t="s">
        <v>123</v>
      </c>
    </row>
    <row r="14" spans="1:23" s="49" customFormat="1" x14ac:dyDescent="0.25">
      <c r="J14" s="102"/>
      <c r="K14" s="102"/>
      <c r="L14" s="102"/>
      <c r="M14" s="102"/>
      <c r="N14" s="102"/>
    </row>
    <row r="15" spans="1:23" x14ac:dyDescent="0.25">
      <c r="A15" t="s">
        <v>124</v>
      </c>
      <c r="B15" t="s">
        <v>125</v>
      </c>
    </row>
    <row r="16" spans="1:23" x14ac:dyDescent="0.25">
      <c r="B16" t="s">
        <v>126</v>
      </c>
    </row>
    <row r="17" spans="1:14" x14ac:dyDescent="0.25">
      <c r="B17" t="s">
        <v>127</v>
      </c>
    </row>
    <row r="20" spans="1:14" s="49" customFormat="1" x14ac:dyDescent="0.25">
      <c r="J20" s="102"/>
      <c r="K20" s="102"/>
      <c r="L20" s="102"/>
      <c r="M20" s="102"/>
      <c r="N20" s="102"/>
    </row>
    <row r="21" spans="1:14" x14ac:dyDescent="0.25">
      <c r="A21" t="s">
        <v>128</v>
      </c>
      <c r="B21" t="s">
        <v>129</v>
      </c>
    </row>
    <row r="22" spans="1:14" x14ac:dyDescent="0.25">
      <c r="B22" t="s">
        <v>130</v>
      </c>
    </row>
    <row r="23" spans="1:14" x14ac:dyDescent="0.25">
      <c r="B23" t="s">
        <v>131</v>
      </c>
    </row>
    <row r="24" spans="1:14" x14ac:dyDescent="0.25">
      <c r="B24" t="s">
        <v>132</v>
      </c>
    </row>
    <row r="26" spans="1:14" s="49" customFormat="1" x14ac:dyDescent="0.25">
      <c r="J26" s="102"/>
      <c r="K26" s="102"/>
      <c r="L26" s="102"/>
      <c r="M26" s="102"/>
      <c r="N26" s="102"/>
    </row>
    <row r="27" spans="1:14" ht="15.75" x14ac:dyDescent="0.25">
      <c r="A27" t="s">
        <v>133</v>
      </c>
      <c r="C27" s="52" t="s">
        <v>134</v>
      </c>
    </row>
    <row r="28" spans="1:14" ht="15.75" x14ac:dyDescent="0.25">
      <c r="C28" s="52" t="s">
        <v>135</v>
      </c>
    </row>
    <row r="29" spans="1:14" ht="15.75" x14ac:dyDescent="0.25">
      <c r="C29" s="52" t="s">
        <v>136</v>
      </c>
    </row>
    <row r="30" spans="1:14" ht="15.75" x14ac:dyDescent="0.25">
      <c r="C30" s="52" t="s">
        <v>137</v>
      </c>
    </row>
    <row r="31" spans="1:14" ht="15.75" x14ac:dyDescent="0.25">
      <c r="C31" s="53" t="s">
        <v>138</v>
      </c>
    </row>
    <row r="32" spans="1:14" ht="15.75" x14ac:dyDescent="0.25">
      <c r="C32" s="54" t="s">
        <v>139</v>
      </c>
    </row>
    <row r="33" spans="3:3" ht="15.75" x14ac:dyDescent="0.25">
      <c r="C33" s="54" t="s">
        <v>140</v>
      </c>
    </row>
    <row r="34" spans="3:3" ht="15.75" x14ac:dyDescent="0.25">
      <c r="C34" s="54" t="s">
        <v>141</v>
      </c>
    </row>
    <row r="35" spans="3:3" ht="15.75" x14ac:dyDescent="0.25">
      <c r="C35" s="54" t="s">
        <v>142</v>
      </c>
    </row>
    <row r="36" spans="3:3" ht="15.75" x14ac:dyDescent="0.25">
      <c r="C36" s="55" t="s">
        <v>143</v>
      </c>
    </row>
    <row r="37" spans="3:3" ht="15.75" x14ac:dyDescent="0.25">
      <c r="C37" s="55" t="s">
        <v>144</v>
      </c>
    </row>
    <row r="38" spans="3:3" ht="15.75" x14ac:dyDescent="0.25">
      <c r="C38" s="55" t="s">
        <v>145</v>
      </c>
    </row>
    <row r="39" spans="3:3" ht="15.75" x14ac:dyDescent="0.25">
      <c r="C39" s="53" t="s">
        <v>146</v>
      </c>
    </row>
    <row r="40" spans="3:3" ht="15.75" x14ac:dyDescent="0.25">
      <c r="C40" s="55" t="s">
        <v>147</v>
      </c>
    </row>
    <row r="41" spans="3:3" ht="15.75" x14ac:dyDescent="0.25">
      <c r="C41" s="55" t="s">
        <v>148</v>
      </c>
    </row>
    <row r="42" spans="3:3" ht="15.75" x14ac:dyDescent="0.25">
      <c r="C42" s="55" t="s">
        <v>149</v>
      </c>
    </row>
    <row r="43" spans="3:3" ht="15.75" x14ac:dyDescent="0.25">
      <c r="C43" s="55" t="s">
        <v>150</v>
      </c>
    </row>
    <row r="44" spans="3:3" ht="15.75" x14ac:dyDescent="0.25">
      <c r="C44" s="55" t="s">
        <v>151</v>
      </c>
    </row>
    <row r="45" spans="3:3" ht="15.75" x14ac:dyDescent="0.25">
      <c r="C45" s="53" t="s">
        <v>152</v>
      </c>
    </row>
    <row r="46" spans="3:3" ht="15.75" x14ac:dyDescent="0.25">
      <c r="C46" s="54" t="s">
        <v>153</v>
      </c>
    </row>
    <row r="47" spans="3:3" ht="15.75" x14ac:dyDescent="0.25">
      <c r="C47" s="54" t="s">
        <v>154</v>
      </c>
    </row>
    <row r="48" spans="3:3" ht="15.75" x14ac:dyDescent="0.25">
      <c r="C48" s="54" t="s">
        <v>155</v>
      </c>
    </row>
    <row r="49" spans="3:3" ht="15.75" x14ac:dyDescent="0.25">
      <c r="C49" s="54" t="s">
        <v>156</v>
      </c>
    </row>
    <row r="50" spans="3:3" ht="15.75" x14ac:dyDescent="0.25">
      <c r="C50" s="54" t="s">
        <v>157</v>
      </c>
    </row>
    <row r="51" spans="3:3" ht="15.75" x14ac:dyDescent="0.25">
      <c r="C51" s="54" t="s">
        <v>158</v>
      </c>
    </row>
    <row r="52" spans="3:3" ht="15.75" x14ac:dyDescent="0.25">
      <c r="C52" s="54" t="s">
        <v>159</v>
      </c>
    </row>
    <row r="53" spans="3:3" ht="15.75" x14ac:dyDescent="0.25">
      <c r="C53" s="54" t="s">
        <v>160</v>
      </c>
    </row>
    <row r="54" spans="3:3" ht="15.75" x14ac:dyDescent="0.25">
      <c r="C54" s="54" t="s">
        <v>161</v>
      </c>
    </row>
    <row r="55" spans="3:3" ht="15.75" x14ac:dyDescent="0.25">
      <c r="C55" s="54" t="s">
        <v>162</v>
      </c>
    </row>
    <row r="56" spans="3:3" ht="15.75" x14ac:dyDescent="0.25">
      <c r="C56" s="54" t="s">
        <v>163</v>
      </c>
    </row>
    <row r="57" spans="3:3" ht="15.75" x14ac:dyDescent="0.25">
      <c r="C57" s="53" t="s">
        <v>164</v>
      </c>
    </row>
    <row r="58" spans="3:3" ht="15.75" x14ac:dyDescent="0.25">
      <c r="C58" s="53" t="s">
        <v>165</v>
      </c>
    </row>
    <row r="59" spans="3:3" ht="15.75" x14ac:dyDescent="0.25">
      <c r="C59" s="55" t="s">
        <v>166</v>
      </c>
    </row>
    <row r="60" spans="3:3" ht="15.75" x14ac:dyDescent="0.25">
      <c r="C60" s="55" t="s">
        <v>167</v>
      </c>
    </row>
    <row r="61" spans="3:3" ht="15.75" x14ac:dyDescent="0.25">
      <c r="C61" s="54" t="s">
        <v>168</v>
      </c>
    </row>
    <row r="62" spans="3:3" ht="15.75" x14ac:dyDescent="0.25">
      <c r="C62" s="54" t="s">
        <v>169</v>
      </c>
    </row>
    <row r="63" spans="3:3" ht="15.75" x14ac:dyDescent="0.25">
      <c r="C63" s="54" t="s">
        <v>170</v>
      </c>
    </row>
    <row r="64" spans="3:3" ht="15.75" x14ac:dyDescent="0.25">
      <c r="C64" s="54" t="s">
        <v>171</v>
      </c>
    </row>
    <row r="65" spans="3:3" ht="15.75" x14ac:dyDescent="0.25">
      <c r="C65" s="54" t="s">
        <v>172</v>
      </c>
    </row>
    <row r="66" spans="3:3" ht="15.75" x14ac:dyDescent="0.25">
      <c r="C66" s="54" t="s">
        <v>173</v>
      </c>
    </row>
    <row r="67" spans="3:3" ht="15.75" x14ac:dyDescent="0.25">
      <c r="C67" s="55" t="s">
        <v>174</v>
      </c>
    </row>
    <row r="68" spans="3:3" ht="15.75" x14ac:dyDescent="0.25">
      <c r="C68" s="55" t="s">
        <v>175</v>
      </c>
    </row>
    <row r="69" spans="3:3" ht="15.75" x14ac:dyDescent="0.25">
      <c r="C69" s="55" t="s">
        <v>176</v>
      </c>
    </row>
    <row r="70" spans="3:3" ht="15.75" x14ac:dyDescent="0.25">
      <c r="C70" s="54" t="s">
        <v>177</v>
      </c>
    </row>
    <row r="71" spans="3:3" ht="15.75" x14ac:dyDescent="0.25">
      <c r="C71" s="54" t="s">
        <v>178</v>
      </c>
    </row>
    <row r="72" spans="3:3" ht="15.75" x14ac:dyDescent="0.25">
      <c r="C72" s="54" t="s">
        <v>179</v>
      </c>
    </row>
    <row r="73" spans="3:3" ht="15.75" x14ac:dyDescent="0.25">
      <c r="C73" s="54" t="s">
        <v>180</v>
      </c>
    </row>
    <row r="74" spans="3:3" ht="15.75" x14ac:dyDescent="0.25">
      <c r="C74" s="53" t="s">
        <v>181</v>
      </c>
    </row>
    <row r="75" spans="3:3" ht="15.75" x14ac:dyDescent="0.25">
      <c r="C75" s="53" t="s">
        <v>182</v>
      </c>
    </row>
    <row r="76" spans="3:3" ht="15.75" x14ac:dyDescent="0.25">
      <c r="C76" s="54" t="s">
        <v>183</v>
      </c>
    </row>
    <row r="77" spans="3:3" ht="15.75" x14ac:dyDescent="0.25">
      <c r="C77" s="54" t="s">
        <v>184</v>
      </c>
    </row>
    <row r="78" spans="3:3" ht="15.75" x14ac:dyDescent="0.25">
      <c r="C78" s="54" t="s">
        <v>185</v>
      </c>
    </row>
    <row r="79" spans="3:3" ht="15.75" x14ac:dyDescent="0.25">
      <c r="C79" s="55" t="s">
        <v>186</v>
      </c>
    </row>
    <row r="80" spans="3:3" ht="15.75" x14ac:dyDescent="0.25">
      <c r="C80" s="55" t="s">
        <v>187</v>
      </c>
    </row>
    <row r="81" spans="1:14" ht="15.75" x14ac:dyDescent="0.25">
      <c r="C81" s="55" t="s">
        <v>188</v>
      </c>
    </row>
    <row r="82" spans="1:14" ht="15.75" x14ac:dyDescent="0.25">
      <c r="C82" s="55" t="s">
        <v>189</v>
      </c>
    </row>
    <row r="83" spans="1:14" ht="15.75" x14ac:dyDescent="0.25">
      <c r="C83" s="53" t="s">
        <v>190</v>
      </c>
    </row>
    <row r="84" spans="1:14" ht="15.75" x14ac:dyDescent="0.25">
      <c r="C84" s="54" t="s">
        <v>191</v>
      </c>
    </row>
    <row r="85" spans="1:14" ht="15.75" x14ac:dyDescent="0.25">
      <c r="C85" s="54" t="s">
        <v>192</v>
      </c>
    </row>
    <row r="86" spans="1:14" ht="15.75" x14ac:dyDescent="0.25">
      <c r="C86" s="55" t="s">
        <v>193</v>
      </c>
    </row>
    <row r="87" spans="1:14" ht="15.75" x14ac:dyDescent="0.25">
      <c r="C87" s="54" t="s">
        <v>194</v>
      </c>
    </row>
    <row r="88" spans="1:14" ht="15.75" x14ac:dyDescent="0.25">
      <c r="C88" s="53" t="s">
        <v>195</v>
      </c>
    </row>
    <row r="89" spans="1:14" ht="15.75" x14ac:dyDescent="0.25">
      <c r="C89" s="53" t="s">
        <v>196</v>
      </c>
    </row>
    <row r="90" spans="1:14" ht="15.75" x14ac:dyDescent="0.25">
      <c r="C90" s="53"/>
    </row>
    <row r="91" spans="1:14" s="56" customFormat="1" x14ac:dyDescent="0.25">
      <c r="J91" s="103"/>
      <c r="K91" s="103"/>
      <c r="L91" s="103"/>
      <c r="M91" s="103"/>
      <c r="N91" s="103"/>
    </row>
    <row r="92" spans="1:14" x14ac:dyDescent="0.25">
      <c r="A92" t="s">
        <v>197</v>
      </c>
      <c r="C92" s="51"/>
    </row>
    <row r="93" spans="1:14" x14ac:dyDescent="0.25">
      <c r="C93" s="51" t="s">
        <v>134</v>
      </c>
    </row>
    <row r="94" spans="1:14" x14ac:dyDescent="0.25">
      <c r="C94" s="51" t="s">
        <v>531</v>
      </c>
    </row>
    <row r="95" spans="1:14" x14ac:dyDescent="0.25">
      <c r="C95" s="51" t="s">
        <v>198</v>
      </c>
    </row>
    <row r="96" spans="1:14" x14ac:dyDescent="0.25">
      <c r="C96" s="51" t="s">
        <v>199</v>
      </c>
    </row>
    <row r="97" spans="3:3" x14ac:dyDescent="0.25">
      <c r="C97" s="51" t="s">
        <v>200</v>
      </c>
    </row>
    <row r="98" spans="3:3" x14ac:dyDescent="0.25">
      <c r="C98" s="51" t="s">
        <v>532</v>
      </c>
    </row>
    <row r="99" spans="3:3" x14ac:dyDescent="0.25">
      <c r="C99" s="51" t="s">
        <v>201</v>
      </c>
    </row>
    <row r="100" spans="3:3" x14ac:dyDescent="0.25">
      <c r="C100" s="51" t="s">
        <v>533</v>
      </c>
    </row>
    <row r="101" spans="3:3" x14ac:dyDescent="0.25">
      <c r="C101" s="51" t="s">
        <v>534</v>
      </c>
    </row>
    <row r="102" spans="3:3" x14ac:dyDescent="0.25">
      <c r="C102" s="51" t="s">
        <v>535</v>
      </c>
    </row>
    <row r="103" spans="3:3" x14ac:dyDescent="0.25">
      <c r="C103" s="51" t="s">
        <v>536</v>
      </c>
    </row>
    <row r="104" spans="3:3" x14ac:dyDescent="0.25">
      <c r="C104" s="51" t="s">
        <v>537</v>
      </c>
    </row>
    <row r="105" spans="3:3" x14ac:dyDescent="0.25">
      <c r="C105" s="51" t="s">
        <v>538</v>
      </c>
    </row>
    <row r="106" spans="3:3" x14ac:dyDescent="0.25">
      <c r="C106" s="51" t="s">
        <v>202</v>
      </c>
    </row>
    <row r="107" spans="3:3" x14ac:dyDescent="0.25">
      <c r="C107" s="51" t="s">
        <v>539</v>
      </c>
    </row>
    <row r="108" spans="3:3" x14ac:dyDescent="0.25">
      <c r="C108" s="51" t="s">
        <v>540</v>
      </c>
    </row>
    <row r="109" spans="3:3" x14ac:dyDescent="0.25">
      <c r="C109" s="51" t="s">
        <v>203</v>
      </c>
    </row>
    <row r="110" spans="3:3" x14ac:dyDescent="0.25">
      <c r="C110" s="51" t="s">
        <v>541</v>
      </c>
    </row>
    <row r="111" spans="3:3" x14ac:dyDescent="0.25">
      <c r="C111" s="51" t="s">
        <v>204</v>
      </c>
    </row>
    <row r="112" spans="3:3" x14ac:dyDescent="0.25">
      <c r="C112" s="51" t="s">
        <v>205</v>
      </c>
    </row>
    <row r="113" spans="3:3" x14ac:dyDescent="0.25">
      <c r="C113" s="51" t="s">
        <v>206</v>
      </c>
    </row>
    <row r="114" spans="3:3" x14ac:dyDescent="0.25">
      <c r="C114" s="51" t="s">
        <v>207</v>
      </c>
    </row>
    <row r="115" spans="3:3" x14ac:dyDescent="0.25">
      <c r="C115" s="51" t="s">
        <v>208</v>
      </c>
    </row>
    <row r="116" spans="3:3" x14ac:dyDescent="0.25">
      <c r="C116" s="51" t="s">
        <v>209</v>
      </c>
    </row>
    <row r="117" spans="3:3" x14ac:dyDescent="0.25">
      <c r="C117" s="51" t="s">
        <v>210</v>
      </c>
    </row>
    <row r="118" spans="3:3" x14ac:dyDescent="0.25">
      <c r="C118" s="51" t="s">
        <v>211</v>
      </c>
    </row>
    <row r="119" spans="3:3" x14ac:dyDescent="0.25">
      <c r="C119" s="51" t="s">
        <v>212</v>
      </c>
    </row>
    <row r="120" spans="3:3" x14ac:dyDescent="0.25">
      <c r="C120" s="51" t="s">
        <v>542</v>
      </c>
    </row>
    <row r="121" spans="3:3" x14ac:dyDescent="0.25">
      <c r="C121" s="51" t="s">
        <v>213</v>
      </c>
    </row>
    <row r="122" spans="3:3" x14ac:dyDescent="0.25">
      <c r="C122" s="51" t="s">
        <v>214</v>
      </c>
    </row>
    <row r="123" spans="3:3" x14ac:dyDescent="0.25">
      <c r="C123" s="51" t="s">
        <v>543</v>
      </c>
    </row>
    <row r="124" spans="3:3" x14ac:dyDescent="0.25">
      <c r="C124" s="51" t="s">
        <v>215</v>
      </c>
    </row>
    <row r="125" spans="3:3" x14ac:dyDescent="0.25">
      <c r="C125" s="51" t="s">
        <v>544</v>
      </c>
    </row>
    <row r="126" spans="3:3" x14ac:dyDescent="0.25">
      <c r="C126" s="51" t="s">
        <v>545</v>
      </c>
    </row>
    <row r="127" spans="3:3" x14ac:dyDescent="0.25">
      <c r="C127" s="51" t="s">
        <v>588</v>
      </c>
    </row>
    <row r="128" spans="3:3" x14ac:dyDescent="0.25">
      <c r="C128" s="51" t="s">
        <v>216</v>
      </c>
    </row>
    <row r="129" spans="3:3" x14ac:dyDescent="0.25">
      <c r="C129" s="51" t="s">
        <v>217</v>
      </c>
    </row>
    <row r="130" spans="3:3" x14ac:dyDescent="0.25">
      <c r="C130" s="51" t="s">
        <v>218</v>
      </c>
    </row>
    <row r="131" spans="3:3" x14ac:dyDescent="0.25">
      <c r="C131" s="51" t="s">
        <v>219</v>
      </c>
    </row>
    <row r="132" spans="3:3" x14ac:dyDescent="0.25">
      <c r="C132" s="51" t="s">
        <v>220</v>
      </c>
    </row>
    <row r="133" spans="3:3" x14ac:dyDescent="0.25">
      <c r="C133" s="51" t="s">
        <v>221</v>
      </c>
    </row>
    <row r="134" spans="3:3" x14ac:dyDescent="0.25">
      <c r="C134" s="51" t="s">
        <v>222</v>
      </c>
    </row>
    <row r="135" spans="3:3" x14ac:dyDescent="0.25">
      <c r="C135" t="s">
        <v>546</v>
      </c>
    </row>
    <row r="136" spans="3:3" x14ac:dyDescent="0.25">
      <c r="C136" s="51" t="s">
        <v>220</v>
      </c>
    </row>
    <row r="137" spans="3:3" x14ac:dyDescent="0.25">
      <c r="C137" s="51" t="s">
        <v>547</v>
      </c>
    </row>
    <row r="138" spans="3:3" x14ac:dyDescent="0.25">
      <c r="C138" s="51" t="s">
        <v>222</v>
      </c>
    </row>
    <row r="139" spans="3:3" x14ac:dyDescent="0.25">
      <c r="C139" s="51" t="s">
        <v>223</v>
      </c>
    </row>
    <row r="140" spans="3:3" x14ac:dyDescent="0.25">
      <c r="C140" s="51" t="s">
        <v>224</v>
      </c>
    </row>
    <row r="141" spans="3:3" x14ac:dyDescent="0.25">
      <c r="C141" s="51" t="s">
        <v>548</v>
      </c>
    </row>
    <row r="142" spans="3:3" x14ac:dyDescent="0.25">
      <c r="C142" s="51" t="s">
        <v>549</v>
      </c>
    </row>
    <row r="143" spans="3:3" x14ac:dyDescent="0.25">
      <c r="C143" s="51" t="s">
        <v>550</v>
      </c>
    </row>
    <row r="144" spans="3:3" x14ac:dyDescent="0.25">
      <c r="C144" s="51" t="s">
        <v>551</v>
      </c>
    </row>
    <row r="145" spans="3:3" x14ac:dyDescent="0.25">
      <c r="C145" s="51" t="s">
        <v>225</v>
      </c>
    </row>
    <row r="146" spans="3:3" x14ac:dyDescent="0.25">
      <c r="C146" s="51" t="s">
        <v>226</v>
      </c>
    </row>
    <row r="147" spans="3:3" x14ac:dyDescent="0.25">
      <c r="C147" s="51" t="s">
        <v>227</v>
      </c>
    </row>
    <row r="148" spans="3:3" x14ac:dyDescent="0.25">
      <c r="C148" s="51" t="s">
        <v>587</v>
      </c>
    </row>
    <row r="149" spans="3:3" x14ac:dyDescent="0.25">
      <c r="C149" s="51" t="s">
        <v>228</v>
      </c>
    </row>
    <row r="150" spans="3:3" x14ac:dyDescent="0.25">
      <c r="C150" s="51" t="s">
        <v>552</v>
      </c>
    </row>
    <row r="151" spans="3:3" x14ac:dyDescent="0.25">
      <c r="C151" s="51" t="s">
        <v>229</v>
      </c>
    </row>
    <row r="152" spans="3:3" x14ac:dyDescent="0.25">
      <c r="C152" s="51" t="s">
        <v>553</v>
      </c>
    </row>
    <row r="153" spans="3:3" x14ac:dyDescent="0.25">
      <c r="C153" s="51" t="s">
        <v>230</v>
      </c>
    </row>
    <row r="154" spans="3:3" x14ac:dyDescent="0.25">
      <c r="C154" s="51" t="s">
        <v>231</v>
      </c>
    </row>
    <row r="155" spans="3:3" x14ac:dyDescent="0.25">
      <c r="C155" s="51" t="s">
        <v>232</v>
      </c>
    </row>
    <row r="156" spans="3:3" x14ac:dyDescent="0.25">
      <c r="C156" s="51" t="s">
        <v>554</v>
      </c>
    </row>
    <row r="157" spans="3:3" x14ac:dyDescent="0.25">
      <c r="C157" s="51" t="s">
        <v>555</v>
      </c>
    </row>
    <row r="158" spans="3:3" x14ac:dyDescent="0.25">
      <c r="C158" s="51" t="s">
        <v>233</v>
      </c>
    </row>
    <row r="159" spans="3:3" x14ac:dyDescent="0.25">
      <c r="C159" s="51" t="s">
        <v>234</v>
      </c>
    </row>
    <row r="160" spans="3:3" x14ac:dyDescent="0.25">
      <c r="C160" s="51" t="s">
        <v>235</v>
      </c>
    </row>
    <row r="161" spans="1:14" x14ac:dyDescent="0.25">
      <c r="C161" s="51" t="s">
        <v>236</v>
      </c>
    </row>
    <row r="162" spans="1:14" x14ac:dyDescent="0.25">
      <c r="C162" s="51" t="s">
        <v>237</v>
      </c>
    </row>
    <row r="163" spans="1:14" x14ac:dyDescent="0.25">
      <c r="C163" s="51" t="s">
        <v>238</v>
      </c>
    </row>
    <row r="167" spans="1:14" s="56" customFormat="1" x14ac:dyDescent="0.25">
      <c r="J167" s="103"/>
      <c r="K167" s="103"/>
      <c r="L167" s="103"/>
      <c r="M167" s="103"/>
      <c r="N167" s="103"/>
    </row>
    <row r="168" spans="1:14" x14ac:dyDescent="0.25">
      <c r="A168" t="s">
        <v>239</v>
      </c>
      <c r="C168" t="s">
        <v>240</v>
      </c>
      <c r="E168" t="s">
        <v>241</v>
      </c>
    </row>
    <row r="169" spans="1:14" x14ac:dyDescent="0.25">
      <c r="G169" t="s">
        <v>242</v>
      </c>
      <c r="H169" t="s">
        <v>243</v>
      </c>
    </row>
    <row r="170" spans="1:14" x14ac:dyDescent="0.25">
      <c r="C170" t="s">
        <v>517</v>
      </c>
      <c r="E170">
        <v>40</v>
      </c>
      <c r="H170" t="s">
        <v>244</v>
      </c>
    </row>
    <row r="171" spans="1:14" x14ac:dyDescent="0.25">
      <c r="C171" t="s">
        <v>518</v>
      </c>
      <c r="E171">
        <v>30</v>
      </c>
    </row>
    <row r="172" spans="1:14" x14ac:dyDescent="0.25">
      <c r="C172" t="s">
        <v>519</v>
      </c>
      <c r="E172">
        <v>20</v>
      </c>
    </row>
    <row r="173" spans="1:14" x14ac:dyDescent="0.25">
      <c r="C173" t="s">
        <v>520</v>
      </c>
      <c r="E173">
        <v>10</v>
      </c>
    </row>
    <row r="174" spans="1:14" x14ac:dyDescent="0.25">
      <c r="C174" t="s">
        <v>521</v>
      </c>
      <c r="E174">
        <v>6</v>
      </c>
    </row>
    <row r="175" spans="1:14" x14ac:dyDescent="0.25">
      <c r="C175" t="s">
        <v>524</v>
      </c>
      <c r="E175">
        <v>4</v>
      </c>
    </row>
    <row r="176" spans="1:14" x14ac:dyDescent="0.25">
      <c r="C176" t="s">
        <v>523</v>
      </c>
      <c r="E176">
        <v>2</v>
      </c>
    </row>
    <row r="177" spans="1:14" x14ac:dyDescent="0.25">
      <c r="C177" t="s">
        <v>522</v>
      </c>
      <c r="E177">
        <v>2</v>
      </c>
    </row>
    <row r="178" spans="1:14" x14ac:dyDescent="0.25">
      <c r="C178" t="s">
        <v>525</v>
      </c>
      <c r="E178">
        <v>5</v>
      </c>
    </row>
    <row r="179" spans="1:14" x14ac:dyDescent="0.25">
      <c r="C179" t="s">
        <v>526</v>
      </c>
      <c r="E179">
        <v>3</v>
      </c>
    </row>
    <row r="180" spans="1:14" x14ac:dyDescent="0.25">
      <c r="C180" t="s">
        <v>527</v>
      </c>
      <c r="E180">
        <v>4</v>
      </c>
    </row>
    <row r="181" spans="1:14" x14ac:dyDescent="0.25">
      <c r="C181" t="s">
        <v>528</v>
      </c>
      <c r="E181">
        <v>2</v>
      </c>
    </row>
    <row r="182" spans="1:14" x14ac:dyDescent="0.25">
      <c r="C182" t="s">
        <v>350</v>
      </c>
      <c r="E182">
        <v>4</v>
      </c>
    </row>
    <row r="183" spans="1:14" x14ac:dyDescent="0.25">
      <c r="C183" t="s">
        <v>351</v>
      </c>
      <c r="E183">
        <v>10</v>
      </c>
    </row>
    <row r="184" spans="1:14" x14ac:dyDescent="0.25">
      <c r="C184" t="s">
        <v>591</v>
      </c>
      <c r="E184">
        <v>2</v>
      </c>
    </row>
    <row r="187" spans="1:14" s="56" customFormat="1" x14ac:dyDescent="0.25">
      <c r="J187" s="103"/>
      <c r="K187" s="103"/>
      <c r="L187" s="103"/>
      <c r="M187" s="103"/>
      <c r="N187" s="103"/>
    </row>
    <row r="188" spans="1:14" x14ac:dyDescent="0.25">
      <c r="A188" t="s">
        <v>366</v>
      </c>
      <c r="C188" s="61" t="s">
        <v>367</v>
      </c>
    </row>
    <row r="189" spans="1:14" x14ac:dyDescent="0.25">
      <c r="C189" t="s">
        <v>368</v>
      </c>
    </row>
    <row r="190" spans="1:14" x14ac:dyDescent="0.25">
      <c r="C190" s="61" t="s">
        <v>369</v>
      </c>
    </row>
    <row r="191" spans="1:14" x14ac:dyDescent="0.25">
      <c r="C191" s="61" t="s">
        <v>370</v>
      </c>
    </row>
    <row r="192" spans="1:14" x14ac:dyDescent="0.25">
      <c r="C192" s="61" t="s">
        <v>371</v>
      </c>
    </row>
    <row r="193" spans="1:14" x14ac:dyDescent="0.25">
      <c r="C193" s="61" t="s">
        <v>372</v>
      </c>
    </row>
    <row r="194" spans="1:14" x14ac:dyDescent="0.25">
      <c r="C194" s="61" t="s">
        <v>373</v>
      </c>
    </row>
    <row r="195" spans="1:14" x14ac:dyDescent="0.25">
      <c r="C195" s="61" t="s">
        <v>418</v>
      </c>
    </row>
    <row r="196" spans="1:14" s="56" customFormat="1" x14ac:dyDescent="0.25">
      <c r="J196" s="103"/>
      <c r="K196" s="103"/>
      <c r="L196" s="103"/>
      <c r="M196" s="103"/>
      <c r="N196" s="103"/>
    </row>
    <row r="197" spans="1:14" x14ac:dyDescent="0.25">
      <c r="A197" t="s">
        <v>391</v>
      </c>
    </row>
    <row r="198" spans="1:14" x14ac:dyDescent="0.25">
      <c r="B198" t="s">
        <v>392</v>
      </c>
      <c r="C198" s="61" t="s">
        <v>393</v>
      </c>
    </row>
    <row r="199" spans="1:14" x14ac:dyDescent="0.25">
      <c r="C199" s="61" t="s">
        <v>394</v>
      </c>
    </row>
    <row r="200" spans="1:14" x14ac:dyDescent="0.25">
      <c r="C200" s="61" t="s">
        <v>395</v>
      </c>
    </row>
    <row r="201" spans="1:14" x14ac:dyDescent="0.25">
      <c r="B201" t="s">
        <v>396</v>
      </c>
      <c r="C201" s="61" t="s">
        <v>397</v>
      </c>
    </row>
    <row r="202" spans="1:14" x14ac:dyDescent="0.25">
      <c r="C202" s="61" t="s">
        <v>398</v>
      </c>
    </row>
    <row r="204" spans="1:14" x14ac:dyDescent="0.25">
      <c r="C204" s="61" t="s">
        <v>399</v>
      </c>
    </row>
    <row r="205" spans="1:14" x14ac:dyDescent="0.25">
      <c r="C205" s="61" t="s">
        <v>400</v>
      </c>
    </row>
    <row r="207" spans="1:14" x14ac:dyDescent="0.25">
      <c r="A207" t="s">
        <v>417</v>
      </c>
      <c r="C207" s="61" t="s">
        <v>243</v>
      </c>
    </row>
    <row r="208" spans="1:14" x14ac:dyDescent="0.25">
      <c r="C208" s="61" t="s">
        <v>244</v>
      </c>
    </row>
  </sheetData>
  <sortState xmlns:xlrd2="http://schemas.microsoft.com/office/spreadsheetml/2017/richdata2" ref="C93:C163">
    <sortCondition ref="C163"/>
  </sortState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1C895-030D-4C0E-ACC0-BD97BF90CFCA}">
  <sheetPr>
    <tabColor rgb="FF92D050"/>
  </sheetPr>
  <dimension ref="A1:K25"/>
  <sheetViews>
    <sheetView topLeftCell="A6" zoomScale="90" zoomScaleNormal="90" workbookViewId="0">
      <selection activeCell="A23" sqref="A23"/>
    </sheetView>
  </sheetViews>
  <sheetFormatPr defaultColWidth="8.85546875" defaultRowHeight="15" x14ac:dyDescent="0.25"/>
  <cols>
    <col min="1" max="1" width="19.5703125" style="57" customWidth="1"/>
    <col min="2" max="3" width="13.5703125" style="57" customWidth="1"/>
    <col min="4" max="4" width="34.42578125" style="57" customWidth="1"/>
    <col min="5" max="5" width="28.140625" style="57" customWidth="1"/>
    <col min="6" max="6" width="13" style="57" customWidth="1"/>
    <col min="7" max="7" width="13.140625" style="57" customWidth="1"/>
    <col min="8" max="16384" width="8.85546875" style="57"/>
  </cols>
  <sheetData>
    <row r="1" spans="1:10" s="50" customFormat="1" ht="30" x14ac:dyDescent="0.25">
      <c r="A1" s="63" t="s">
        <v>307</v>
      </c>
      <c r="B1" s="65" t="s">
        <v>308</v>
      </c>
      <c r="C1" s="105" t="s">
        <v>309</v>
      </c>
      <c r="D1" s="254"/>
      <c r="E1" s="256"/>
      <c r="F1" s="256"/>
      <c r="G1" s="256"/>
    </row>
    <row r="2" spans="1:10" x14ac:dyDescent="0.25">
      <c r="D2" s="256"/>
      <c r="E2" s="256"/>
      <c r="F2" s="256"/>
      <c r="G2" s="256"/>
    </row>
    <row r="3" spans="1:10" x14ac:dyDescent="0.25">
      <c r="D3" s="256"/>
      <c r="E3" s="256"/>
      <c r="F3" s="256"/>
      <c r="G3" s="256"/>
    </row>
    <row r="5" spans="1:10" x14ac:dyDescent="0.25">
      <c r="A5" s="255" t="s">
        <v>310</v>
      </c>
      <c r="B5" s="255"/>
      <c r="C5" s="255"/>
      <c r="D5" s="255"/>
      <c r="E5" s="255"/>
      <c r="F5" s="255"/>
      <c r="G5" s="255"/>
    </row>
    <row r="6" spans="1:10" x14ac:dyDescent="0.25">
      <c r="A6" s="160" t="s">
        <v>246</v>
      </c>
      <c r="B6" s="250" t="str">
        <f>IF(ISBLANK('Felvételi '!C4),"",'Felvételi '!C4)</f>
        <v/>
      </c>
      <c r="C6" s="209"/>
      <c r="D6" s="209"/>
      <c r="E6" s="209"/>
      <c r="F6" s="209"/>
      <c r="G6" s="209"/>
    </row>
    <row r="7" spans="1:10" x14ac:dyDescent="0.2">
      <c r="A7" s="160" t="s">
        <v>247</v>
      </c>
      <c r="B7" s="62" t="str">
        <f>IF(ISBLANK('Felvételi '!C5),"",'Felvételi '!C5)</f>
        <v/>
      </c>
      <c r="C7" s="13"/>
      <c r="D7" s="13"/>
      <c r="E7" s="39"/>
      <c r="F7" s="21"/>
      <c r="G7" s="58"/>
    </row>
    <row r="8" spans="1:10" x14ac:dyDescent="0.2">
      <c r="A8" s="30" t="s">
        <v>248</v>
      </c>
      <c r="B8" s="107" t="str">
        <f>IF(ISBLANK('Felvételi '!C6),"",'Felvételi '!C6)</f>
        <v/>
      </c>
      <c r="C8" s="113"/>
      <c r="D8" s="13"/>
      <c r="E8" s="21"/>
      <c r="F8" s="21"/>
      <c r="G8" s="21"/>
    </row>
    <row r="9" spans="1:10" x14ac:dyDescent="0.2">
      <c r="A9" s="160" t="s">
        <v>249</v>
      </c>
      <c r="B9" s="115" t="str">
        <f>IF(ISBLANK('Felvételi '!C7),"",'Felvételi '!C7)</f>
        <v/>
      </c>
      <c r="C9" s="113"/>
      <c r="D9" s="13"/>
      <c r="E9" s="13"/>
      <c r="F9" s="13"/>
      <c r="G9" s="13"/>
    </row>
    <row r="10" spans="1:10" x14ac:dyDescent="0.25">
      <c r="A10" s="160" t="s">
        <v>250</v>
      </c>
      <c r="B10" s="250" t="str">
        <f>IF(ISBLANK('Felvételi '!C8),"",'Felvételi '!C8)</f>
        <v/>
      </c>
      <c r="C10" s="209"/>
      <c r="D10" s="209"/>
      <c r="E10" s="209"/>
      <c r="F10" s="209"/>
      <c r="G10" s="210"/>
    </row>
    <row r="11" spans="1:10" x14ac:dyDescent="0.2">
      <c r="A11" s="160" t="s">
        <v>251</v>
      </c>
      <c r="B11" s="150" t="str">
        <f>IF(ISBLANK('Felvételi '!C9),"",'Felvételi '!C9)</f>
        <v/>
      </c>
      <c r="C11" s="110"/>
      <c r="D11" s="113"/>
      <c r="E11" s="13"/>
      <c r="F11" s="13"/>
      <c r="G11" s="13"/>
    </row>
    <row r="12" spans="1:10" x14ac:dyDescent="0.2">
      <c r="A12" s="160" t="s">
        <v>252</v>
      </c>
      <c r="B12" s="112" t="str">
        <f>IF(ISBLANK('Felvételi '!C10),"",'Felvételi '!C10)</f>
        <v/>
      </c>
      <c r="C12" s="13"/>
      <c r="D12" s="13"/>
      <c r="E12" s="13"/>
      <c r="F12" s="13"/>
      <c r="G12" s="13"/>
      <c r="H12" s="13"/>
      <c r="I12" s="13"/>
      <c r="J12" s="8"/>
    </row>
    <row r="13" spans="1:10" x14ac:dyDescent="0.2">
      <c r="A13" s="160" t="s">
        <v>253</v>
      </c>
      <c r="B13" s="62" t="str">
        <f>IF(ISBLANK('Felvételi '!C11),"",'Felvételi '!C11)</f>
        <v/>
      </c>
      <c r="C13" s="13"/>
      <c r="D13" s="13"/>
      <c r="E13" s="13"/>
      <c r="F13" s="13"/>
      <c r="G13" s="13"/>
      <c r="H13" s="13"/>
      <c r="I13" s="13"/>
      <c r="J13" s="8"/>
    </row>
    <row r="14" spans="1:10" x14ac:dyDescent="0.2">
      <c r="A14" s="160" t="s">
        <v>254</v>
      </c>
      <c r="B14" s="62" t="str">
        <f>IF(ISBLANK('Felvételi '!C12),"",'Felvételi '!C12)</f>
        <v/>
      </c>
      <c r="C14" s="13"/>
      <c r="D14" s="13"/>
      <c r="E14" s="13"/>
      <c r="F14" s="13"/>
      <c r="G14" s="13"/>
      <c r="H14" s="13"/>
      <c r="I14" s="13"/>
      <c r="J14" s="8"/>
    </row>
    <row r="15" spans="1:10" x14ac:dyDescent="0.2">
      <c r="A15" s="160" t="s">
        <v>255</v>
      </c>
      <c r="B15" s="176" t="str">
        <f>IF(ISBLANK('Felvételi '!C13),"",'Felvételi '!C13)</f>
        <v/>
      </c>
      <c r="C15" s="13"/>
      <c r="D15" s="13"/>
      <c r="E15" s="13"/>
      <c r="F15" s="13"/>
      <c r="G15" s="13"/>
      <c r="H15" s="13"/>
      <c r="I15" s="13"/>
      <c r="J15" s="8"/>
    </row>
    <row r="16" spans="1:10" x14ac:dyDescent="0.2">
      <c r="A16" s="160" t="s">
        <v>256</v>
      </c>
      <c r="B16" s="176" t="str">
        <f>IF(ISBLANK('Felvételi '!C14),"",'Felvételi '!C14)</f>
        <v/>
      </c>
      <c r="C16" s="154"/>
      <c r="D16" s="154"/>
      <c r="E16" s="154"/>
      <c r="F16" s="154"/>
      <c r="G16" s="154"/>
      <c r="H16" s="13"/>
      <c r="I16" s="13"/>
      <c r="J16" s="8"/>
    </row>
    <row r="17" spans="1:11" x14ac:dyDescent="0.2">
      <c r="A17" s="160" t="s">
        <v>257</v>
      </c>
      <c r="B17" s="107" t="str">
        <f>IF(ISBLANK('Felvételi '!C16),"",'Felvételi '!C16)</f>
        <v/>
      </c>
      <c r="C17" s="107" t="str">
        <f>IF(ISBLANK('Felvételi '!D16),"",'Felvételi '!D16)</f>
        <v/>
      </c>
      <c r="D17" s="107" t="str">
        <f>IF(ISBLANK('Felvételi '!E16),"",'Felvételi '!E16)</f>
        <v/>
      </c>
      <c r="E17" s="107" t="str">
        <f>IF(ISBLANK('Felvételi '!F16),"",'Felvételi '!F16)</f>
        <v/>
      </c>
      <c r="F17" s="107" t="str">
        <f>IF(ISBLANK('Felvételi '!G16),"",'Felvételi '!G16)</f>
        <v/>
      </c>
      <c r="G17" s="62" t="str">
        <f>IF(ISBLANK('Felvételi '!H16),"",'Felvételi '!H16)</f>
        <v/>
      </c>
      <c r="H17" s="13"/>
      <c r="I17" s="13"/>
      <c r="J17" s="8"/>
    </row>
    <row r="18" spans="1:11" x14ac:dyDescent="0.2">
      <c r="A18" s="21"/>
      <c r="B18" s="21"/>
      <c r="C18" s="39"/>
      <c r="D18" s="39"/>
      <c r="E18" s="13"/>
      <c r="F18" s="107" t="str">
        <f>IF(ISBLANK('Felvételi '!I16),"",'Felvételi '!I16)</f>
        <v/>
      </c>
      <c r="G18" s="62" t="str">
        <f>IF(ISBLANK('Felvételi '!J16),"",'Felvételi '!J16)</f>
        <v/>
      </c>
      <c r="H18" s="13"/>
      <c r="I18" s="13"/>
      <c r="J18" s="13"/>
      <c r="K18" s="8"/>
    </row>
    <row r="19" spans="1:11" x14ac:dyDescent="0.25">
      <c r="A19" s="257" t="s">
        <v>365</v>
      </c>
      <c r="B19" s="258"/>
      <c r="C19" s="258"/>
      <c r="D19" s="258"/>
      <c r="E19" s="258"/>
      <c r="F19" s="258"/>
      <c r="G19" s="259"/>
    </row>
    <row r="20" spans="1:11" ht="28.5" customHeight="1" x14ac:dyDescent="0.25">
      <c r="A20" s="64" t="s">
        <v>557</v>
      </c>
      <c r="B20" s="260"/>
      <c r="C20" s="260"/>
      <c r="D20" s="260"/>
      <c r="E20" s="260"/>
      <c r="F20" s="260"/>
      <c r="G20" s="260"/>
    </row>
    <row r="21" spans="1:11" ht="171.2" customHeight="1" x14ac:dyDescent="0.25">
      <c r="A21" s="64" t="s">
        <v>558</v>
      </c>
      <c r="B21" s="256"/>
      <c r="C21" s="256"/>
      <c r="D21" s="256"/>
      <c r="E21" s="256"/>
      <c r="F21" s="256"/>
      <c r="G21" s="256"/>
    </row>
    <row r="22" spans="1:11" x14ac:dyDescent="0.25">
      <c r="A22" s="57" t="s">
        <v>345</v>
      </c>
      <c r="B22" s="187"/>
    </row>
    <row r="23" spans="1:11" ht="38.85" customHeight="1" x14ac:dyDescent="0.25">
      <c r="A23" s="155" t="s">
        <v>360</v>
      </c>
      <c r="B23" s="256"/>
      <c r="C23" s="256"/>
    </row>
    <row r="24" spans="1:11" ht="38.85" customHeight="1" x14ac:dyDescent="0.25">
      <c r="A24" s="155" t="s">
        <v>361</v>
      </c>
      <c r="B24" s="256"/>
      <c r="C24" s="256"/>
    </row>
    <row r="25" spans="1:11" ht="41.45" customHeight="1" x14ac:dyDescent="0.25">
      <c r="A25" s="155" t="s">
        <v>362</v>
      </c>
      <c r="B25" s="256"/>
      <c r="C25" s="256"/>
    </row>
  </sheetData>
  <dataConsolidate/>
  <mergeCells count="10">
    <mergeCell ref="B23:C23"/>
    <mergeCell ref="B24:C24"/>
    <mergeCell ref="B25:C25"/>
    <mergeCell ref="B21:G21"/>
    <mergeCell ref="B20:G20"/>
    <mergeCell ref="B10:G10"/>
    <mergeCell ref="B6:G6"/>
    <mergeCell ref="D1:G3"/>
    <mergeCell ref="A5:G5"/>
    <mergeCell ref="A19:G19"/>
  </mergeCells>
  <pageMargins left="0.7" right="0.7" top="0.75" bottom="0.75" header="0.3" footer="0.3"/>
  <pageSetup paperSize="9" scale="67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Válassz!" xr:uid="{4D8FD6A4-3F85-412F-9D20-960230155B68}">
          <x14:formula1>
            <xm:f>forrásadat!$C$1:$C$11</xm:f>
          </x14:formula1>
          <xm:sqref>E8:G8</xm:sqref>
        </x14:dataValidation>
        <x14:dataValidation type="list" allowBlank="1" showInputMessage="1" showErrorMessage="1" xr:uid="{2AFB3F9C-0A1D-4038-80D9-1B9FCD39A9D7}">
          <x14:formula1>
            <xm:f>forrásadat!$C$188:$C$195</xm:f>
          </x14:formula1>
          <xm:sqref>B20</xm:sqref>
        </x14:dataValidation>
        <x14:dataValidation type="list" allowBlank="1" showInputMessage="1" showErrorMessage="1" prompt="Válassz!" xr:uid="{8DBB2C1C-022A-4A8B-8C15-E89D3E604FB1}">
          <x14:formula1>
            <xm:f>forrásadat!$C$93:$C$166</xm:f>
          </x14:formula1>
          <xm:sqref>C18:D18 C11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1">
    <tabColor rgb="FF92D050"/>
  </sheetPr>
  <dimension ref="A2:T57"/>
  <sheetViews>
    <sheetView zoomScaleNormal="100" workbookViewId="0">
      <selection activeCell="B11" sqref="B11"/>
    </sheetView>
  </sheetViews>
  <sheetFormatPr defaultColWidth="8.85546875" defaultRowHeight="15" x14ac:dyDescent="0.25"/>
  <cols>
    <col min="2" max="2" width="19.42578125" customWidth="1"/>
    <col min="3" max="3" width="23" customWidth="1"/>
    <col min="4" max="4" width="50.42578125" style="61" customWidth="1"/>
    <col min="5" max="5" width="28.85546875" customWidth="1"/>
    <col min="6" max="6" width="14.85546875" customWidth="1"/>
    <col min="7" max="7" width="13.140625" bestFit="1" customWidth="1"/>
    <col min="8" max="8" width="19.5703125" customWidth="1"/>
    <col min="9" max="9" width="14.85546875" style="2" customWidth="1"/>
    <col min="10" max="10" width="13.140625" style="2" customWidth="1"/>
    <col min="11" max="11" width="38.42578125" style="2" customWidth="1"/>
    <col min="12" max="12" width="15" style="2" customWidth="1"/>
    <col min="13" max="13" width="23.85546875" style="2" customWidth="1"/>
    <col min="14" max="14" width="9.42578125" style="2" customWidth="1"/>
  </cols>
  <sheetData>
    <row r="2" spans="1:20" x14ac:dyDescent="0.25">
      <c r="A2" s="261" t="s">
        <v>323</v>
      </c>
      <c r="B2" s="262"/>
      <c r="C2" s="262"/>
      <c r="D2" s="262"/>
      <c r="E2" s="262"/>
      <c r="F2" s="262"/>
      <c r="G2" s="263"/>
    </row>
    <row r="3" spans="1:20" ht="21.2" customHeight="1" x14ac:dyDescent="0.25">
      <c r="A3" s="67" t="s">
        <v>324</v>
      </c>
      <c r="B3" s="173" t="s">
        <v>581</v>
      </c>
      <c r="C3" s="90" t="s">
        <v>325</v>
      </c>
      <c r="D3" s="91" t="s">
        <v>326</v>
      </c>
      <c r="E3" s="90" t="s">
        <v>314</v>
      </c>
      <c r="F3" s="90" t="s">
        <v>580</v>
      </c>
      <c r="G3" s="90" t="s">
        <v>327</v>
      </c>
      <c r="I3" s="3"/>
    </row>
    <row r="4" spans="1:20" ht="20.25" customHeight="1" x14ac:dyDescent="0.25">
      <c r="A4" s="92"/>
      <c r="B4" s="93"/>
      <c r="C4" s="94" t="str">
        <f>IF(D4="","",VLOOKUP(D4,forrásadat2!$B$2:$G$51,5,0))</f>
        <v/>
      </c>
      <c r="D4" s="95"/>
      <c r="E4" s="96" t="str">
        <f>IF(D4="","",VLOOKUP(D4,forrásadat2!$B$2:$G$51,2,0))</f>
        <v/>
      </c>
      <c r="F4" s="97"/>
      <c r="G4" s="94" t="str">
        <f>IF(D4="","",IF(B4="igen",2,VLOOKUP(D4,forrásadat2!$B$2:$G$51,6,0)))</f>
        <v/>
      </c>
      <c r="K4" s="5"/>
      <c r="L4" s="5"/>
      <c r="M4" s="5"/>
    </row>
    <row r="5" spans="1:20" ht="19.5" customHeight="1" x14ac:dyDescent="0.25">
      <c r="A5" s="92"/>
      <c r="B5" s="93"/>
      <c r="C5" s="94" t="str">
        <f>IF(D5="","",VLOOKUP(D5,forrásadat2!$B$2:$G$51,5,0))</f>
        <v/>
      </c>
      <c r="D5" s="95"/>
      <c r="E5" s="96" t="str">
        <f>IF(D5="","",VLOOKUP(D5,forrásadat2!$B$2:$G$51,2,0))</f>
        <v/>
      </c>
      <c r="F5" s="97"/>
      <c r="G5" s="94" t="str">
        <f>IF(D5="","",IF(B5="igen",2,VLOOKUP(D5,forrásadat2!$B$2:$G$51,6,0)))</f>
        <v/>
      </c>
      <c r="K5" s="5"/>
      <c r="L5" s="5"/>
      <c r="M5" s="5"/>
    </row>
    <row r="6" spans="1:20" ht="18" customHeight="1" x14ac:dyDescent="0.25">
      <c r="A6" s="92"/>
      <c r="B6" s="93"/>
      <c r="C6" s="94" t="str">
        <f>IF(D6="","",VLOOKUP(D6,forrásadat2!$B$2:$G$51,5,0))</f>
        <v/>
      </c>
      <c r="D6" s="95"/>
      <c r="E6" s="96" t="str">
        <f>IF(D6="","",VLOOKUP(D6,forrásadat2!$B$2:$G$51,2,0))</f>
        <v/>
      </c>
      <c r="F6" s="97"/>
      <c r="G6" s="94" t="str">
        <f>IF(D6="","",IF(B6="igen",2,VLOOKUP(D6,forrásadat2!$B$2:$G$51,6,0)))</f>
        <v/>
      </c>
      <c r="K6" s="5"/>
      <c r="L6" s="5"/>
      <c r="M6" s="5"/>
    </row>
    <row r="7" spans="1:20" ht="18" customHeight="1" x14ac:dyDescent="0.25">
      <c r="A7" s="92"/>
      <c r="B7" s="93"/>
      <c r="C7" s="94" t="str">
        <f>IF(D7="","",VLOOKUP(D7,forrásadat2!$B$2:$G$51,5,0))</f>
        <v/>
      </c>
      <c r="D7" s="95"/>
      <c r="E7" s="96" t="str">
        <f>IF(D7="","",VLOOKUP(D7,forrásadat2!$B$2:$G$51,2,0))</f>
        <v/>
      </c>
      <c r="F7" s="97"/>
      <c r="G7" s="94" t="str">
        <f>IF(D7="","",IF(B7="igen",2,VLOOKUP(D7,forrásadat2!$B$2:$G$51,6,0)))</f>
        <v/>
      </c>
      <c r="K7" s="5"/>
      <c r="L7" s="5"/>
      <c r="M7" s="5"/>
    </row>
    <row r="8" spans="1:20" ht="19.5" customHeight="1" x14ac:dyDescent="0.25">
      <c r="A8" s="92"/>
      <c r="B8" s="93"/>
      <c r="C8" s="94" t="str">
        <f>IF(D8="","",VLOOKUP(D8,forrásadat2!$B$2:$G$51,5,0))</f>
        <v/>
      </c>
      <c r="D8" s="95"/>
      <c r="E8" s="96" t="str">
        <f>IF(D8="","",VLOOKUP(D8,forrásadat2!$B$2:$G$51,2,0))</f>
        <v/>
      </c>
      <c r="F8" s="97"/>
      <c r="G8" s="94" t="str">
        <f>IF(D8="","",IF(B8="igen",2,VLOOKUP(D8,forrásadat2!$B$2:$G$51,6,0)))</f>
        <v/>
      </c>
      <c r="K8" s="5"/>
      <c r="L8" s="5"/>
      <c r="M8" s="5"/>
    </row>
    <row r="9" spans="1:20" ht="19.5" customHeight="1" x14ac:dyDescent="0.25">
      <c r="A9" s="92"/>
      <c r="B9" s="93"/>
      <c r="C9" s="94" t="str">
        <f>IF(D9="","",VLOOKUP(D9,forrásadat2!$B$2:$G$51,5,0))</f>
        <v/>
      </c>
      <c r="D9" s="95"/>
      <c r="E9" s="96" t="str">
        <f>IF(D9="","",VLOOKUP(D9,forrásadat2!$B$2:$G$51,2,0))</f>
        <v/>
      </c>
      <c r="F9" s="97"/>
      <c r="G9" s="94" t="str">
        <f>IF(D9="","",IF(B9="igen",2,VLOOKUP(D9,forrásadat2!$B$2:$G$51,6,0)))</f>
        <v/>
      </c>
      <c r="K9" s="5"/>
      <c r="L9" s="5"/>
      <c r="M9" s="5"/>
    </row>
    <row r="10" spans="1:20" ht="19.5" customHeight="1" x14ac:dyDescent="0.25">
      <c r="A10" s="92"/>
      <c r="B10" s="93"/>
      <c r="C10" s="94" t="str">
        <f>IF(D10="","",VLOOKUP(D10,forrásadat2!$B$2:$G$51,5,0))</f>
        <v/>
      </c>
      <c r="D10" s="95"/>
      <c r="E10" s="96" t="str">
        <f>IF(D10="","",VLOOKUP(D10,forrásadat2!$B$2:$G$51,2,0))</f>
        <v/>
      </c>
      <c r="F10" s="97"/>
      <c r="G10" s="94" t="str">
        <f>IF(D10="","",IF(B10="igen",2,VLOOKUP(D10,forrásadat2!$B$2:$G$51,6,0)))</f>
        <v/>
      </c>
      <c r="K10" s="5"/>
      <c r="L10" s="5"/>
      <c r="M10" s="5"/>
    </row>
    <row r="11" spans="1:20" ht="19.5" customHeight="1" x14ac:dyDescent="0.25">
      <c r="A11" s="92"/>
      <c r="B11" s="93"/>
      <c r="C11" s="94" t="str">
        <f>IF(D11="","",VLOOKUP(D11,forrásadat2!$B$2:$G$51,5,0))</f>
        <v/>
      </c>
      <c r="D11" s="95"/>
      <c r="E11" s="96" t="str">
        <f>IF(D11="","",VLOOKUP(D11,forrásadat2!$B$2:$G$51,2,0))</f>
        <v/>
      </c>
      <c r="F11" s="97"/>
      <c r="G11" s="94" t="str">
        <f>IF(D11="","",IF(B11="igen",2,VLOOKUP(D11,forrásadat2!$B$2:$G$51,6,0)))</f>
        <v/>
      </c>
      <c r="K11" s="5"/>
      <c r="L11" s="5"/>
      <c r="M11" s="5"/>
      <c r="S11" s="5"/>
      <c r="T11" s="2"/>
    </row>
    <row r="12" spans="1:20" ht="19.5" customHeight="1" x14ac:dyDescent="0.25">
      <c r="A12" s="92"/>
      <c r="B12" s="93"/>
      <c r="C12" s="94" t="str">
        <f>IF(D12="","",VLOOKUP(D12,forrásadat2!$B$2:$G$51,5,0))</f>
        <v/>
      </c>
      <c r="D12" s="95"/>
      <c r="E12" s="96" t="str">
        <f>IF(D12="","",VLOOKUP(D12,forrásadat2!$B$2:$G$51,2,0))</f>
        <v/>
      </c>
      <c r="F12" s="97"/>
      <c r="G12" s="94" t="str">
        <f>IF(D12="","",IF(B12="igen",2,VLOOKUP(D12,forrásadat2!$B$2:$G$51,6,0)))</f>
        <v/>
      </c>
      <c r="K12" s="5"/>
      <c r="L12" s="5"/>
      <c r="M12" s="5"/>
    </row>
    <row r="13" spans="1:20" x14ac:dyDescent="0.25">
      <c r="A13" s="60"/>
      <c r="B13" s="60"/>
      <c r="C13" s="60"/>
      <c r="D13" s="98"/>
      <c r="E13" s="60"/>
      <c r="F13" s="196" t="s">
        <v>328</v>
      </c>
      <c r="G13" s="99">
        <f>SUM(G4:G12)</f>
        <v>0</v>
      </c>
      <c r="K13" s="5"/>
      <c r="L13" s="5"/>
      <c r="M13" s="5"/>
    </row>
    <row r="14" spans="1:20" x14ac:dyDescent="0.25">
      <c r="K14" s="5"/>
      <c r="L14" s="5"/>
      <c r="M14" s="5"/>
    </row>
    <row r="15" spans="1:20" x14ac:dyDescent="0.25">
      <c r="K15" s="5"/>
      <c r="L15" s="5"/>
      <c r="M15" s="5"/>
    </row>
    <row r="16" spans="1:20" x14ac:dyDescent="0.25">
      <c r="K16" s="5"/>
      <c r="L16" s="5"/>
      <c r="M16" s="5"/>
    </row>
    <row r="17" spans="11:14" x14ac:dyDescent="0.25">
      <c r="K17" s="5"/>
      <c r="L17" s="5"/>
      <c r="M17" s="5"/>
    </row>
    <row r="18" spans="11:14" x14ac:dyDescent="0.25">
      <c r="K18" s="5"/>
      <c r="L18" s="5"/>
      <c r="M18" s="5"/>
    </row>
    <row r="19" spans="11:14" x14ac:dyDescent="0.25">
      <c r="K19" s="5"/>
      <c r="L19" s="5"/>
      <c r="M19" s="5"/>
    </row>
    <row r="20" spans="11:14" x14ac:dyDescent="0.25">
      <c r="K20" s="5"/>
      <c r="L20" s="5"/>
      <c r="M20" s="5"/>
    </row>
    <row r="21" spans="11:14" x14ac:dyDescent="0.25">
      <c r="K21" s="5"/>
      <c r="L21" s="5"/>
      <c r="M21" s="5"/>
    </row>
    <row r="22" spans="11:14" x14ac:dyDescent="0.25">
      <c r="K22" s="5"/>
      <c r="L22" s="5"/>
      <c r="M22" s="5"/>
    </row>
    <row r="23" spans="11:14" x14ac:dyDescent="0.25">
      <c r="K23" s="5"/>
      <c r="L23" s="5"/>
      <c r="M23" s="5"/>
    </row>
    <row r="24" spans="11:14" x14ac:dyDescent="0.25">
      <c r="K24" s="5"/>
      <c r="L24" s="5"/>
      <c r="M24" s="5"/>
    </row>
    <row r="25" spans="11:14" x14ac:dyDescent="0.25">
      <c r="K25" s="5"/>
      <c r="L25" s="5"/>
      <c r="M25" s="5"/>
    </row>
    <row r="26" spans="11:14" x14ac:dyDescent="0.25">
      <c r="K26" s="5"/>
      <c r="L26" s="5"/>
      <c r="M26" s="5"/>
    </row>
    <row r="27" spans="11:14" x14ac:dyDescent="0.25">
      <c r="K27" s="5"/>
      <c r="L27" s="5"/>
      <c r="M27" s="5"/>
    </row>
    <row r="28" spans="11:14" x14ac:dyDescent="0.25">
      <c r="K28" s="5"/>
      <c r="L28" s="5"/>
      <c r="M28" s="5"/>
    </row>
    <row r="29" spans="11:14" x14ac:dyDescent="0.25">
      <c r="K29" s="4"/>
      <c r="L29" s="4"/>
      <c r="M29" s="4"/>
      <c r="N29" s="4"/>
    </row>
    <row r="30" spans="11:14" x14ac:dyDescent="0.25">
      <c r="K30" s="5"/>
      <c r="L30" s="5"/>
      <c r="M30" s="5"/>
    </row>
    <row r="31" spans="11:14" x14ac:dyDescent="0.25">
      <c r="K31" s="5"/>
      <c r="L31" s="5"/>
      <c r="M31" s="5"/>
    </row>
    <row r="32" spans="11:14" x14ac:dyDescent="0.25">
      <c r="K32" s="5"/>
      <c r="L32" s="5"/>
      <c r="M32" s="5"/>
    </row>
    <row r="33" spans="11:13" x14ac:dyDescent="0.25">
      <c r="K33" s="5"/>
      <c r="L33" s="5"/>
      <c r="M33" s="5"/>
    </row>
    <row r="34" spans="11:13" x14ac:dyDescent="0.25">
      <c r="K34" s="5"/>
      <c r="L34" s="5"/>
      <c r="M34" s="5"/>
    </row>
    <row r="35" spans="11:13" x14ac:dyDescent="0.25">
      <c r="K35" s="5"/>
      <c r="L35" s="5"/>
      <c r="M35" s="5"/>
    </row>
    <row r="36" spans="11:13" ht="15.75" customHeight="1" x14ac:dyDescent="0.25">
      <c r="K36" s="5"/>
      <c r="L36" s="5"/>
      <c r="M36" s="5"/>
    </row>
    <row r="37" spans="11:13" x14ac:dyDescent="0.25">
      <c r="K37" s="5"/>
      <c r="L37" s="5"/>
      <c r="M37" s="5"/>
    </row>
    <row r="38" spans="11:13" x14ac:dyDescent="0.25">
      <c r="K38" s="5"/>
      <c r="L38" s="5"/>
      <c r="M38" s="5"/>
    </row>
    <row r="39" spans="11:13" x14ac:dyDescent="0.25">
      <c r="K39" s="5"/>
      <c r="L39" s="5"/>
      <c r="M39" s="5"/>
    </row>
    <row r="40" spans="11:13" x14ac:dyDescent="0.25">
      <c r="K40" s="5"/>
      <c r="L40" s="5"/>
      <c r="M40" s="5"/>
    </row>
    <row r="41" spans="11:13" x14ac:dyDescent="0.25">
      <c r="K41" s="5"/>
      <c r="L41" s="5"/>
      <c r="M41" s="5"/>
    </row>
    <row r="42" spans="11:13" x14ac:dyDescent="0.25">
      <c r="K42" s="5"/>
      <c r="L42" s="5"/>
      <c r="M42" s="5"/>
    </row>
    <row r="43" spans="11:13" x14ac:dyDescent="0.25">
      <c r="K43" s="5"/>
      <c r="L43" s="5"/>
      <c r="M43" s="5"/>
    </row>
    <row r="44" spans="11:13" x14ac:dyDescent="0.25">
      <c r="K44" s="5"/>
      <c r="L44" s="5"/>
      <c r="M44" s="5"/>
    </row>
    <row r="45" spans="11:13" x14ac:dyDescent="0.25">
      <c r="K45" s="5"/>
      <c r="L45" s="5"/>
      <c r="M45" s="5"/>
    </row>
    <row r="46" spans="11:13" x14ac:dyDescent="0.25">
      <c r="K46" s="5"/>
      <c r="L46" s="5"/>
      <c r="M46" s="5"/>
    </row>
    <row r="47" spans="11:13" x14ac:dyDescent="0.25">
      <c r="K47" s="5"/>
      <c r="L47" s="5"/>
      <c r="M47" s="5"/>
    </row>
    <row r="48" spans="11:13" x14ac:dyDescent="0.25">
      <c r="K48" s="5"/>
      <c r="L48" s="5"/>
      <c r="M48" s="5"/>
    </row>
    <row r="49" spans="11:14" x14ac:dyDescent="0.25">
      <c r="K49" s="59"/>
      <c r="L49" s="5"/>
      <c r="M49" s="5"/>
    </row>
    <row r="50" spans="11:14" x14ac:dyDescent="0.25">
      <c r="K50" s="5"/>
      <c r="L50" s="5"/>
      <c r="M50" s="5"/>
    </row>
    <row r="51" spans="11:14" x14ac:dyDescent="0.25">
      <c r="K51" s="4"/>
      <c r="L51" s="4"/>
      <c r="M51" s="4"/>
      <c r="N51" s="4"/>
    </row>
    <row r="52" spans="11:14" ht="17.45" customHeight="1" x14ac:dyDescent="0.25">
      <c r="K52" s="4"/>
      <c r="L52" s="4"/>
      <c r="M52" s="4"/>
      <c r="N52" s="4"/>
    </row>
    <row r="53" spans="11:14" x14ac:dyDescent="0.25">
      <c r="K53" s="4"/>
      <c r="L53" s="4"/>
      <c r="M53" s="4"/>
      <c r="N53" s="4"/>
    </row>
    <row r="54" spans="11:14" x14ac:dyDescent="0.25">
      <c r="K54" s="4"/>
      <c r="L54" s="4"/>
      <c r="M54" s="4"/>
      <c r="N54" s="4"/>
    </row>
    <row r="55" spans="11:14" x14ac:dyDescent="0.25">
      <c r="K55" s="4"/>
      <c r="L55" s="4"/>
      <c r="M55" s="4"/>
      <c r="N55" s="4"/>
    </row>
    <row r="56" spans="11:14" x14ac:dyDescent="0.25">
      <c r="K56" s="4"/>
      <c r="L56" s="4"/>
      <c r="M56" s="4"/>
      <c r="N56" s="4"/>
    </row>
    <row r="57" spans="11:14" ht="19.5" customHeight="1" x14ac:dyDescent="0.25"/>
  </sheetData>
  <sortState xmlns:xlrd2="http://schemas.microsoft.com/office/spreadsheetml/2017/richdata2" ref="K4:N46">
    <sortCondition ref="K46"/>
  </sortState>
  <mergeCells count="1">
    <mergeCell ref="A2:G2"/>
  </mergeCells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Válassz!" xr:uid="{2013AF2B-FA5C-4FDD-BF10-57C8706AFED0}">
          <x14:formula1>
            <xm:f>forrásadat!$J$2:$J$5</xm:f>
          </x14:formula1>
          <xm:sqref>A4:A12</xm:sqref>
        </x14:dataValidation>
        <x14:dataValidation type="list" allowBlank="1" showInputMessage="1" showErrorMessage="1" prompt="Válassz!" xr:uid="{64CB25AF-66A1-4595-B414-652CC002C597}">
          <x14:formula1>
            <xm:f>forrásadat!$W$1:$W$2</xm:f>
          </x14:formula1>
          <xm:sqref>B4:B12</xm:sqref>
        </x14:dataValidation>
        <x14:dataValidation type="list" allowBlank="1" showInputMessage="1" showErrorMessage="1" prompt="Válassz!" xr:uid="{E2757885-01D2-4E38-9347-1EEEA9BC4AD6}">
          <x14:formula1>
            <xm:f>forrásadat2!$B$2:$B$51</xm:f>
          </x14:formula1>
          <xm:sqref>D4:D12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unka5">
    <tabColor rgb="FF92D050"/>
  </sheetPr>
  <dimension ref="A2:E11"/>
  <sheetViews>
    <sheetView workbookViewId="0">
      <selection activeCell="A2" sqref="A2"/>
    </sheetView>
  </sheetViews>
  <sheetFormatPr defaultColWidth="8.85546875" defaultRowHeight="15" x14ac:dyDescent="0.25"/>
  <cols>
    <col min="3" max="3" width="75.5703125" customWidth="1"/>
    <col min="4" max="4" width="18.42578125" customWidth="1"/>
    <col min="5" max="5" width="12.42578125" customWidth="1"/>
    <col min="12" max="12" width="7.42578125" customWidth="1"/>
    <col min="13" max="13" width="13.42578125" customWidth="1"/>
  </cols>
  <sheetData>
    <row r="2" spans="1:5" x14ac:dyDescent="0.25">
      <c r="A2" s="89" t="s">
        <v>582</v>
      </c>
      <c r="B2" s="67" t="s">
        <v>324</v>
      </c>
      <c r="C2" s="67" t="s">
        <v>329</v>
      </c>
      <c r="D2" s="67" t="s">
        <v>330</v>
      </c>
      <c r="E2" s="67" t="s">
        <v>327</v>
      </c>
    </row>
    <row r="3" spans="1:5" x14ac:dyDescent="0.25">
      <c r="A3" s="89" t="s">
        <v>106</v>
      </c>
      <c r="B3" s="87"/>
      <c r="C3" s="63"/>
      <c r="D3" s="86"/>
      <c r="E3" s="88" t="str">
        <f>IF(B3="","",VLOOKUP(B3,forrásadat!$J$2:$N$9,2,0))</f>
        <v/>
      </c>
    </row>
    <row r="4" spans="1:5" x14ac:dyDescent="0.25">
      <c r="A4" s="89" t="s">
        <v>109</v>
      </c>
      <c r="B4" s="87"/>
      <c r="C4" s="63"/>
      <c r="D4" s="86"/>
      <c r="E4" s="88" t="str">
        <f>IF(B4="","",VLOOKUP(B4,forrásadat!$J$2:$N$9,2,0))</f>
        <v/>
      </c>
    </row>
    <row r="5" spans="1:5" x14ac:dyDescent="0.25">
      <c r="A5" s="89" t="s">
        <v>111</v>
      </c>
      <c r="B5" s="87"/>
      <c r="C5" s="63"/>
      <c r="D5" s="86"/>
      <c r="E5" s="88" t="str">
        <f>IF(B5="","",VLOOKUP(B5,forrásadat!$J$2:$N$9,2,0))</f>
        <v/>
      </c>
    </row>
    <row r="6" spans="1:5" x14ac:dyDescent="0.25">
      <c r="A6" s="89" t="s">
        <v>113</v>
      </c>
      <c r="B6" s="87"/>
      <c r="C6" s="63"/>
      <c r="D6" s="86"/>
      <c r="E6" s="88" t="str">
        <f>IF(B6="","",VLOOKUP(B6,forrásadat!$J$2:$N$9,2,0))</f>
        <v/>
      </c>
    </row>
    <row r="7" spans="1:5" x14ac:dyDescent="0.25">
      <c r="A7" s="89" t="s">
        <v>115</v>
      </c>
      <c r="B7" s="87"/>
      <c r="C7" s="63"/>
      <c r="D7" s="86"/>
      <c r="E7" s="88" t="str">
        <f>IF(B7="","",VLOOKUP(B7,forrásadat!$J$2:$N$9,2,0))</f>
        <v/>
      </c>
    </row>
    <row r="8" spans="1:5" x14ac:dyDescent="0.25">
      <c r="A8" s="89" t="s">
        <v>117</v>
      </c>
      <c r="B8" s="87"/>
      <c r="C8" s="63"/>
      <c r="D8" s="86"/>
      <c r="E8" s="88" t="str">
        <f>IF(B8="","",VLOOKUP(B8,forrásadat!$J$2:$N$9,2,0))</f>
        <v/>
      </c>
    </row>
    <row r="9" spans="1:5" x14ac:dyDescent="0.25">
      <c r="A9" s="89" t="s">
        <v>119</v>
      </c>
      <c r="B9" s="87"/>
      <c r="C9" s="63"/>
      <c r="D9" s="86"/>
      <c r="E9" s="88" t="str">
        <f>IF(B9="","",VLOOKUP(B9,forrásadat!$J$2:$N$9,2,0))</f>
        <v/>
      </c>
    </row>
    <row r="10" spans="1:5" x14ac:dyDescent="0.25">
      <c r="A10" s="89" t="s">
        <v>121</v>
      </c>
      <c r="B10" s="87"/>
      <c r="C10" s="64"/>
      <c r="D10" s="86"/>
      <c r="E10" s="88" t="str">
        <f>IF(B10="","",VLOOKUP(B10,forrásadat!$J$2:$N$9,2,0))</f>
        <v/>
      </c>
    </row>
    <row r="11" spans="1:5" x14ac:dyDescent="0.25">
      <c r="D11" s="83" t="s">
        <v>331</v>
      </c>
      <c r="E11" s="83">
        <f>SUM(E3:E10)</f>
        <v>0</v>
      </c>
    </row>
  </sheetData>
  <phoneticPr fontId="32" type="noConversion"/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0443322-3233-4FAC-9478-C64897AB9BBE}">
          <x14:formula1>
            <xm:f>forrásadat!$J$2:$J$9</xm:f>
          </x14:formula1>
          <xm:sqref>B9:B10</xm:sqref>
        </x14:dataValidation>
        <x14:dataValidation type="list" allowBlank="1" showInputMessage="1" showErrorMessage="1" prompt="Válassz!_x000a_" xr:uid="{B69D3F7D-0AD3-488E-968E-AB2F6F91FD41}">
          <x14:formula1>
            <xm:f>forrásadat!$J$2:$J$9</xm:f>
          </x14:formula1>
          <xm:sqref>B3:B8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Munka2">
    <tabColor rgb="FF92D050"/>
  </sheetPr>
  <dimension ref="B2:J26"/>
  <sheetViews>
    <sheetView topLeftCell="E1" zoomScale="110" zoomScaleNormal="110" workbookViewId="0">
      <selection activeCell="F28" sqref="F28"/>
    </sheetView>
  </sheetViews>
  <sheetFormatPr defaultColWidth="9" defaultRowHeight="15" x14ac:dyDescent="0.25"/>
  <cols>
    <col min="3" max="3" width="51.140625" style="61" customWidth="1"/>
    <col min="4" max="4" width="42" customWidth="1"/>
    <col min="5" max="5" width="50.140625" customWidth="1"/>
    <col min="6" max="6" width="33.42578125" customWidth="1"/>
    <col min="7" max="7" width="12" customWidth="1"/>
    <col min="8" max="8" width="11.42578125" customWidth="1"/>
    <col min="9" max="9" width="40.42578125" customWidth="1"/>
    <col min="10" max="10" width="12.140625" customWidth="1"/>
    <col min="11" max="11" width="9" customWidth="1"/>
    <col min="12" max="12" width="10.42578125" customWidth="1"/>
    <col min="13" max="13" width="33.140625" customWidth="1"/>
    <col min="14" max="14" width="16.42578125" customWidth="1"/>
  </cols>
  <sheetData>
    <row r="2" spans="2:10" x14ac:dyDescent="0.25">
      <c r="B2" s="132"/>
      <c r="C2" s="133"/>
      <c r="D2" s="134"/>
      <c r="E2" s="134"/>
      <c r="F2" s="134"/>
      <c r="G2" s="134"/>
      <c r="H2" s="135"/>
      <c r="I2" s="135"/>
      <c r="J2" s="135"/>
    </row>
    <row r="3" spans="2:10" ht="39.75" customHeight="1" x14ac:dyDescent="0.25">
      <c r="B3" s="140" t="s">
        <v>324</v>
      </c>
      <c r="C3" s="139" t="s">
        <v>340</v>
      </c>
      <c r="D3" s="140" t="s">
        <v>341</v>
      </c>
      <c r="E3" s="140" t="s">
        <v>313</v>
      </c>
      <c r="F3" s="140" t="s">
        <v>342</v>
      </c>
      <c r="G3" s="140" t="s">
        <v>343</v>
      </c>
      <c r="H3" s="140" t="s">
        <v>330</v>
      </c>
      <c r="I3" s="140" t="s">
        <v>346</v>
      </c>
      <c r="J3" s="140" t="s">
        <v>327</v>
      </c>
    </row>
    <row r="4" spans="2:10" x14ac:dyDescent="0.25">
      <c r="B4" s="136"/>
      <c r="C4" s="141"/>
      <c r="D4" s="142" t="s">
        <v>583</v>
      </c>
      <c r="E4" s="142"/>
      <c r="F4" s="142"/>
      <c r="G4" s="143"/>
      <c r="H4" s="144"/>
      <c r="I4" s="137"/>
      <c r="J4" s="145" t="str">
        <f>IF(C4="","",VLOOKUP(C4,forrásadat!$C$170:$E$184,3,0))</f>
        <v/>
      </c>
    </row>
    <row r="5" spans="2:10" x14ac:dyDescent="0.25">
      <c r="B5" s="136"/>
      <c r="C5" s="141" t="s">
        <v>591</v>
      </c>
      <c r="D5" s="142"/>
      <c r="E5" s="142"/>
      <c r="F5" s="142"/>
      <c r="G5" s="143"/>
      <c r="H5" s="144"/>
      <c r="I5" s="138"/>
      <c r="J5" s="145">
        <f>IF(C5="","",VLOOKUP(C5,forrásadat!$C$170:$E$184,3,0))</f>
        <v>2</v>
      </c>
    </row>
    <row r="6" spans="2:10" x14ac:dyDescent="0.25">
      <c r="B6" s="136"/>
      <c r="C6" s="141"/>
      <c r="D6" s="142"/>
      <c r="E6" s="142"/>
      <c r="F6" s="142"/>
      <c r="G6" s="143"/>
      <c r="H6" s="144"/>
      <c r="I6" s="138"/>
      <c r="J6" s="145" t="str">
        <f>IF(C6="","",VLOOKUP(C6,forrásadat!$C$170:$E$184,3,0))</f>
        <v/>
      </c>
    </row>
    <row r="7" spans="2:10" x14ac:dyDescent="0.25">
      <c r="B7" s="136"/>
      <c r="C7" s="141"/>
      <c r="D7" s="142"/>
      <c r="E7" s="142"/>
      <c r="F7" s="142"/>
      <c r="G7" s="143"/>
      <c r="H7" s="144"/>
      <c r="I7" s="142"/>
      <c r="J7" s="145" t="str">
        <f>IF(C7="","",VLOOKUP(C7,forrásadat!$C$170:$E$184,3,0))</f>
        <v/>
      </c>
    </row>
    <row r="8" spans="2:10" x14ac:dyDescent="0.25">
      <c r="B8" s="136"/>
      <c r="C8" s="141"/>
      <c r="D8" s="142"/>
      <c r="E8" s="142"/>
      <c r="F8" s="142"/>
      <c r="G8" s="143"/>
      <c r="H8" s="144"/>
      <c r="I8" s="142"/>
      <c r="J8" s="145" t="str">
        <f>IF(C8="","",VLOOKUP(C8,forrásadat!$C$170:$E$184,3,0))</f>
        <v/>
      </c>
    </row>
    <row r="9" spans="2:10" x14ac:dyDescent="0.25">
      <c r="B9" s="136"/>
      <c r="C9" s="141"/>
      <c r="D9" s="142"/>
      <c r="E9" s="142"/>
      <c r="F9" s="142"/>
      <c r="G9" s="143"/>
      <c r="H9" s="144"/>
      <c r="I9" s="142"/>
      <c r="J9" s="145" t="str">
        <f>IF(C9="","",VLOOKUP(C9,forrásadat!$C$170:$E$184,3,0))</f>
        <v/>
      </c>
    </row>
    <row r="10" spans="2:10" x14ac:dyDescent="0.25">
      <c r="B10" s="136"/>
      <c r="C10" s="141"/>
      <c r="D10" s="142"/>
      <c r="E10" s="142"/>
      <c r="F10" s="142"/>
      <c r="G10" s="143"/>
      <c r="H10" s="144"/>
      <c r="I10" s="142"/>
      <c r="J10" s="145" t="str">
        <f>IF(C10="","",VLOOKUP(C10,forrásadat!$C$170:$E$184,3,0))</f>
        <v/>
      </c>
    </row>
    <row r="11" spans="2:10" x14ac:dyDescent="0.25">
      <c r="B11" s="136"/>
      <c r="C11" s="141"/>
      <c r="D11" s="142"/>
      <c r="E11" s="142"/>
      <c r="F11" s="142"/>
      <c r="G11" s="143"/>
      <c r="H11" s="144"/>
      <c r="I11" s="142"/>
      <c r="J11" s="145" t="str">
        <f>IF(C11="","",VLOOKUP(C11,forrásadat!$C$170:$E$184,3,0))</f>
        <v/>
      </c>
    </row>
    <row r="12" spans="2:10" x14ac:dyDescent="0.25">
      <c r="B12" s="136"/>
      <c r="C12" s="141"/>
      <c r="D12" s="142"/>
      <c r="E12" s="142"/>
      <c r="F12" s="142"/>
      <c r="G12" s="143"/>
      <c r="H12" s="144"/>
      <c r="I12" s="142"/>
      <c r="J12" s="145" t="str">
        <f>IF(C12="","",VLOOKUP(C12,forrásadat!$C$170:$E$184,3,0))</f>
        <v/>
      </c>
    </row>
    <row r="13" spans="2:10" x14ac:dyDescent="0.25">
      <c r="B13" s="136"/>
      <c r="C13" s="141"/>
      <c r="D13" s="142"/>
      <c r="E13" s="142"/>
      <c r="F13" s="142"/>
      <c r="G13" s="143"/>
      <c r="H13" s="144"/>
      <c r="I13" s="142"/>
      <c r="J13" s="145" t="str">
        <f>IF(C13="","",VLOOKUP(C13,forrásadat!$C$170:$E$184,3,0))</f>
        <v/>
      </c>
    </row>
    <row r="14" spans="2:10" x14ac:dyDescent="0.25">
      <c r="B14" s="136"/>
      <c r="C14" s="141"/>
      <c r="D14" s="142"/>
      <c r="E14" s="142"/>
      <c r="F14" s="142"/>
      <c r="G14" s="143"/>
      <c r="H14" s="144"/>
      <c r="I14" s="142"/>
      <c r="J14" s="145" t="str">
        <f>IF(C14="","",VLOOKUP(C14,forrásadat!$C$170:$E$184,3,0))</f>
        <v/>
      </c>
    </row>
    <row r="15" spans="2:10" x14ac:dyDescent="0.25">
      <c r="B15" s="136"/>
      <c r="C15" s="141"/>
      <c r="D15" s="142"/>
      <c r="E15" s="142"/>
      <c r="F15" s="142"/>
      <c r="G15" s="143"/>
      <c r="H15" s="144"/>
      <c r="I15" s="142"/>
      <c r="J15" s="145" t="str">
        <f>IF(C15="","",VLOOKUP(C15,forrásadat!$C$170:$E$184,3,0))</f>
        <v/>
      </c>
    </row>
    <row r="16" spans="2:10" x14ac:dyDescent="0.25">
      <c r="B16" s="136"/>
      <c r="C16" s="141"/>
      <c r="D16" s="142"/>
      <c r="E16" s="142"/>
      <c r="F16" s="142"/>
      <c r="G16" s="143"/>
      <c r="H16" s="144"/>
      <c r="I16" s="142"/>
      <c r="J16" s="145" t="str">
        <f>IF(C16="","",VLOOKUP(C16,forrásadat!$C$170:$E$184,3,0))</f>
        <v/>
      </c>
    </row>
    <row r="17" spans="2:10" x14ac:dyDescent="0.25">
      <c r="B17" s="136"/>
      <c r="C17" s="141"/>
      <c r="D17" s="142"/>
      <c r="E17" s="142"/>
      <c r="F17" s="142"/>
      <c r="G17" s="143"/>
      <c r="H17" s="144"/>
      <c r="I17" s="142"/>
      <c r="J17" s="145" t="str">
        <f>IF(C17="","",VLOOKUP(C17,forrásadat!$C$170:$E$184,3,0))</f>
        <v/>
      </c>
    </row>
    <row r="18" spans="2:10" x14ac:dyDescent="0.25">
      <c r="B18" s="136"/>
      <c r="C18" s="141"/>
      <c r="D18" s="142"/>
      <c r="E18" s="142"/>
      <c r="F18" s="142"/>
      <c r="G18" s="143"/>
      <c r="H18" s="144"/>
      <c r="I18" s="142"/>
      <c r="J18" s="145" t="str">
        <f>IF(C18="","",VLOOKUP(C18,forrásadat!$C$170:$E$184,3,0))</f>
        <v/>
      </c>
    </row>
    <row r="19" spans="2:10" x14ac:dyDescent="0.25">
      <c r="B19" s="136"/>
      <c r="C19" s="141"/>
      <c r="D19" s="142"/>
      <c r="E19" s="142"/>
      <c r="F19" s="142"/>
      <c r="G19" s="143"/>
      <c r="H19" s="144"/>
      <c r="I19" s="142"/>
      <c r="J19" s="145" t="str">
        <f>IF(C19="","",VLOOKUP(C19,forrásadat!$C$170:$E$184,3,0))</f>
        <v/>
      </c>
    </row>
    <row r="20" spans="2:10" x14ac:dyDescent="0.25">
      <c r="B20" s="136"/>
      <c r="C20" s="141"/>
      <c r="D20" s="142"/>
      <c r="E20" s="142"/>
      <c r="F20" s="142"/>
      <c r="G20" s="143"/>
      <c r="H20" s="144"/>
      <c r="I20" s="142"/>
      <c r="J20" s="145" t="str">
        <f>IF(C20="","",VLOOKUP(C20,forrásadat!$C$170:$E$184,3,0))</f>
        <v/>
      </c>
    </row>
    <row r="21" spans="2:10" x14ac:dyDescent="0.25">
      <c r="B21" s="136"/>
      <c r="C21" s="141"/>
      <c r="D21" s="142"/>
      <c r="E21" s="142"/>
      <c r="F21" s="142"/>
      <c r="G21" s="143"/>
      <c r="H21" s="144"/>
      <c r="I21" s="142"/>
      <c r="J21" s="145" t="str">
        <f>IF(C21="","",VLOOKUP(C21,forrásadat!$C$170:$E$184,3,0))</f>
        <v/>
      </c>
    </row>
    <row r="22" spans="2:10" x14ac:dyDescent="0.25">
      <c r="B22" s="136"/>
      <c r="C22" s="141"/>
      <c r="D22" s="142"/>
      <c r="E22" s="142"/>
      <c r="F22" s="142"/>
      <c r="G22" s="143"/>
      <c r="H22" s="144"/>
      <c r="I22" s="142"/>
      <c r="J22" s="145" t="str">
        <f>IF(C22="","",VLOOKUP(C22,forrásadat!$C$170:$E$184,3,0))</f>
        <v/>
      </c>
    </row>
    <row r="23" spans="2:10" x14ac:dyDescent="0.25">
      <c r="B23" s="136"/>
      <c r="C23" s="141"/>
      <c r="D23" s="142"/>
      <c r="E23" s="142"/>
      <c r="F23" s="142"/>
      <c r="G23" s="143"/>
      <c r="H23" s="144"/>
      <c r="I23" s="142"/>
      <c r="J23" s="145" t="str">
        <f>IF(C23="","",VLOOKUP(C23,forrásadat!$C$170:$E$184,3,0))</f>
        <v/>
      </c>
    </row>
    <row r="24" spans="2:10" x14ac:dyDescent="0.25">
      <c r="B24" s="136"/>
      <c r="C24" s="141"/>
      <c r="D24" s="142"/>
      <c r="E24" s="142"/>
      <c r="F24" s="142"/>
      <c r="G24" s="143"/>
      <c r="H24" s="144"/>
      <c r="I24" s="143"/>
      <c r="J24" s="145" t="str">
        <f>IF(C24="","",VLOOKUP(C24,forrásadat!$C$170:$E$184,3,0))</f>
        <v/>
      </c>
    </row>
    <row r="25" spans="2:10" x14ac:dyDescent="0.25">
      <c r="B25" s="136"/>
      <c r="C25" s="141"/>
      <c r="D25" s="142"/>
      <c r="E25" s="142"/>
      <c r="F25" s="142"/>
      <c r="G25" s="143"/>
      <c r="H25" s="144"/>
      <c r="I25" s="142"/>
      <c r="J25" s="145" t="str">
        <f>IF(C25="","",VLOOKUP(C25,forrásadat!$C$170:$E$184,3,0))</f>
        <v/>
      </c>
    </row>
    <row r="26" spans="2:10" x14ac:dyDescent="0.25">
      <c r="B26" s="123"/>
      <c r="C26" s="127"/>
      <c r="D26" s="118"/>
      <c r="E26" s="118"/>
      <c r="F26" s="118"/>
      <c r="G26" s="118"/>
      <c r="I26" s="146" t="s">
        <v>328</v>
      </c>
      <c r="J26" s="147">
        <f>SUM(J4:J25)</f>
        <v>2</v>
      </c>
    </row>
  </sheetData>
  <dataConsolidate/>
  <phoneticPr fontId="32" type="noConversion"/>
  <dataValidations count="1">
    <dataValidation type="list" allowBlank="1" showInputMessage="1" showErrorMessage="1" sqref="M41" xr:uid="{00000000-0002-0000-0500-000000000000}">
      <formula1>$M$38:$M$40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Válassz!_x000a_" xr:uid="{EBC5D043-D894-4D60-8C44-7E9418ECBB7F}">
          <x14:formula1>
            <xm:f>forrásadat!$J$2:$J$9</xm:f>
          </x14:formula1>
          <xm:sqref>B4:B25</xm:sqref>
        </x14:dataValidation>
        <x14:dataValidation type="list" allowBlank="1" showInputMessage="1" showErrorMessage="1" prompt="Válassz!" xr:uid="{C65CACAC-4D3F-4409-B3C4-9135202B4CD4}">
          <x14:formula1>
            <xm:f>forrásadat!$C$170:$C$184</xm:f>
          </x14:formula1>
          <xm:sqref>C4:C25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Munka6">
    <tabColor rgb="FF92D050"/>
  </sheetPr>
  <dimension ref="A2:I11"/>
  <sheetViews>
    <sheetView workbookViewId="0">
      <selection activeCell="F2" sqref="F2"/>
    </sheetView>
  </sheetViews>
  <sheetFormatPr defaultColWidth="8.85546875" defaultRowHeight="15" x14ac:dyDescent="0.25"/>
  <cols>
    <col min="3" max="3" width="65.85546875" customWidth="1"/>
    <col min="4" max="4" width="20.5703125" customWidth="1"/>
    <col min="5" max="5" width="17" customWidth="1"/>
    <col min="6" max="6" width="44.140625" customWidth="1"/>
    <col min="8" max="8" width="6.42578125" hidden="1" customWidth="1"/>
    <col min="9" max="9" width="9" hidden="1" customWidth="1"/>
  </cols>
  <sheetData>
    <row r="2" spans="1:9" x14ac:dyDescent="0.25">
      <c r="B2" s="67" t="s">
        <v>324</v>
      </c>
      <c r="C2" s="67" t="s">
        <v>332</v>
      </c>
      <c r="D2" s="67" t="s">
        <v>333</v>
      </c>
      <c r="E2" s="67" t="s">
        <v>327</v>
      </c>
      <c r="F2" s="67" t="s">
        <v>584</v>
      </c>
      <c r="H2" t="s">
        <v>271</v>
      </c>
      <c r="I2">
        <v>5</v>
      </c>
    </row>
    <row r="3" spans="1:9" x14ac:dyDescent="0.25">
      <c r="A3" s="82"/>
      <c r="B3" s="87"/>
      <c r="C3" s="86"/>
      <c r="D3" s="189"/>
      <c r="E3" s="88" t="str">
        <f>IF(B3="","",VLOOKUP(B3,forrásadat!$J$2:$N$9,3,0))</f>
        <v/>
      </c>
      <c r="F3" s="60"/>
      <c r="H3" t="s">
        <v>272</v>
      </c>
      <c r="I3">
        <v>5</v>
      </c>
    </row>
    <row r="4" spans="1:9" x14ac:dyDescent="0.25">
      <c r="A4" s="82"/>
      <c r="B4" s="87"/>
      <c r="C4" s="86"/>
      <c r="D4" s="189"/>
      <c r="E4" s="88" t="str">
        <f>IF(B4="","",VLOOKUP(B4,forrásadat!$J$2:$N$9,3,0))</f>
        <v/>
      </c>
      <c r="F4" s="60"/>
      <c r="H4" t="s">
        <v>273</v>
      </c>
      <c r="I4">
        <v>5</v>
      </c>
    </row>
    <row r="5" spans="1:9" x14ac:dyDescent="0.25">
      <c r="A5" s="82"/>
      <c r="B5" s="87"/>
      <c r="C5" s="86"/>
      <c r="D5" s="189"/>
      <c r="E5" s="88" t="str">
        <f>IF(B5="","",VLOOKUP(B5,forrásadat!$J$2:$N$9,3,0))</f>
        <v/>
      </c>
      <c r="F5" s="60"/>
      <c r="H5" t="s">
        <v>334</v>
      </c>
      <c r="I5">
        <v>5</v>
      </c>
    </row>
    <row r="6" spans="1:9" x14ac:dyDescent="0.25">
      <c r="A6" s="82"/>
      <c r="B6" s="87"/>
      <c r="C6" s="86"/>
      <c r="D6" s="189"/>
      <c r="E6" s="88" t="str">
        <f>IF(B6="","",VLOOKUP(B6,forrásadat!$J$2:$N$9,3,0))</f>
        <v/>
      </c>
      <c r="F6" s="60"/>
      <c r="H6" t="s">
        <v>335</v>
      </c>
      <c r="I6">
        <v>5</v>
      </c>
    </row>
    <row r="7" spans="1:9" x14ac:dyDescent="0.25">
      <c r="A7" s="82"/>
      <c r="B7" s="87"/>
      <c r="C7" s="86"/>
      <c r="D7" s="189"/>
      <c r="E7" s="88" t="str">
        <f>IF(B7="","",VLOOKUP(B7,forrásadat!$J$2:$N$9,3,0))</f>
        <v/>
      </c>
      <c r="F7" s="60"/>
      <c r="H7" t="s">
        <v>336</v>
      </c>
      <c r="I7">
        <v>5</v>
      </c>
    </row>
    <row r="8" spans="1:9" x14ac:dyDescent="0.25">
      <c r="A8" s="82"/>
      <c r="B8" s="87"/>
      <c r="C8" s="86"/>
      <c r="D8" s="189"/>
      <c r="E8" s="88" t="str">
        <f>IF(B8="","",VLOOKUP(B8,forrásadat!$J$2:$N$9,3,0))</f>
        <v/>
      </c>
      <c r="F8" s="60"/>
      <c r="H8" t="s">
        <v>337</v>
      </c>
      <c r="I8">
        <v>5</v>
      </c>
    </row>
    <row r="9" spans="1:9" x14ac:dyDescent="0.25">
      <c r="A9" s="82"/>
      <c r="B9" s="87"/>
      <c r="C9" s="86"/>
      <c r="D9" s="189"/>
      <c r="E9" s="88" t="str">
        <f>IF(B9="","",VLOOKUP(B9,forrásadat!$J$2:$N$9,3,0))</f>
        <v/>
      </c>
      <c r="F9" s="60"/>
      <c r="H9" t="s">
        <v>338</v>
      </c>
      <c r="I9">
        <v>5</v>
      </c>
    </row>
    <row r="10" spans="1:9" x14ac:dyDescent="0.25">
      <c r="A10" s="82"/>
      <c r="B10" s="87"/>
      <c r="C10" s="86"/>
      <c r="D10" s="189"/>
      <c r="E10" s="88" t="str">
        <f>IF(B10="","",VLOOKUP(B10,forrásadat!$J$2:$N$9,3,0))</f>
        <v/>
      </c>
      <c r="F10" s="60"/>
    </row>
    <row r="11" spans="1:9" x14ac:dyDescent="0.25">
      <c r="D11" s="100" t="s">
        <v>328</v>
      </c>
      <c r="E11" s="83">
        <f>SUM(E3:E10)</f>
        <v>0</v>
      </c>
    </row>
  </sheetData>
  <phoneticPr fontId="32" type="noConversion"/>
  <pageMargins left="0.7" right="0.7" top="0.75" bottom="0.75" header="0.3" footer="0.3"/>
  <pageSetup paperSize="9"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Válassz!_x000a_" xr:uid="{3FB44B93-66A7-4C09-A11A-D0EE9ED70127}">
          <x14:formula1>
            <xm:f>forrásadat!$J$2:$J$9</xm:f>
          </x14:formula1>
          <xm:sqref>B3:B8</xm:sqref>
        </x14:dataValidation>
        <x14:dataValidation type="list" allowBlank="1" showInputMessage="1" showErrorMessage="1" xr:uid="{9982D0F8-97E0-4A96-B758-8D74A680A152}">
          <x14:formula1>
            <xm:f>forrásadat!$J$2:$J$9</xm:f>
          </x14:formula1>
          <xm:sqref>B9:B10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Munka7">
    <tabColor rgb="FF92D050"/>
  </sheetPr>
  <dimension ref="B1:K11"/>
  <sheetViews>
    <sheetView workbookViewId="0">
      <selection activeCell="E2" sqref="E2"/>
    </sheetView>
  </sheetViews>
  <sheetFormatPr defaultColWidth="8.85546875" defaultRowHeight="15" x14ac:dyDescent="0.25"/>
  <cols>
    <col min="3" max="3" width="68.42578125" customWidth="1"/>
    <col min="4" max="4" width="16.140625" customWidth="1"/>
    <col min="5" max="5" width="54.42578125" customWidth="1"/>
    <col min="10" max="10" width="10.140625" hidden="1" customWidth="1"/>
    <col min="11" max="11" width="11.42578125" hidden="1" customWidth="1"/>
  </cols>
  <sheetData>
    <row r="1" spans="2:11" ht="15.75" thickBot="1" x14ac:dyDescent="0.3"/>
    <row r="2" spans="2:11" x14ac:dyDescent="0.25">
      <c r="B2" s="77" t="s">
        <v>324</v>
      </c>
      <c r="C2" s="78" t="s">
        <v>339</v>
      </c>
      <c r="D2" s="84" t="s">
        <v>327</v>
      </c>
      <c r="E2" s="86" t="s">
        <v>585</v>
      </c>
      <c r="J2" t="s">
        <v>272</v>
      </c>
      <c r="K2">
        <v>2</v>
      </c>
    </row>
    <row r="3" spans="2:11" x14ac:dyDescent="0.25">
      <c r="B3" s="1"/>
      <c r="C3" s="79"/>
      <c r="D3" s="85" t="str">
        <f>IF(B3="","",VLOOKUP(B3,forrásadat!$J$2:$N$9,5,0))</f>
        <v/>
      </c>
      <c r="E3" s="60"/>
      <c r="J3" t="s">
        <v>273</v>
      </c>
      <c r="K3">
        <v>2</v>
      </c>
    </row>
    <row r="4" spans="2:11" x14ac:dyDescent="0.25">
      <c r="B4" s="76"/>
      <c r="C4" s="80"/>
      <c r="D4" s="85" t="str">
        <f>IF(B4="","",VLOOKUP(B4,forrásadat!$J$2:$N$9,5,0))</f>
        <v/>
      </c>
      <c r="E4" s="60"/>
      <c r="J4" t="s">
        <v>334</v>
      </c>
      <c r="K4">
        <v>2</v>
      </c>
    </row>
    <row r="5" spans="2:11" x14ac:dyDescent="0.25">
      <c r="B5" s="76"/>
      <c r="C5" s="80"/>
      <c r="D5" s="85" t="str">
        <f>IF(B5="","",VLOOKUP(B5,forrásadat!$J$2:$N$9,5,0))</f>
        <v/>
      </c>
      <c r="E5" s="60"/>
      <c r="J5" t="s">
        <v>335</v>
      </c>
      <c r="K5">
        <v>5</v>
      </c>
    </row>
    <row r="6" spans="2:11" x14ac:dyDescent="0.25">
      <c r="B6" s="76"/>
      <c r="C6" s="80"/>
      <c r="D6" s="85" t="str">
        <f>IF(B6="","",VLOOKUP(B6,forrásadat!$J$2:$N$9,5,0))</f>
        <v/>
      </c>
      <c r="E6" s="60"/>
      <c r="J6" t="s">
        <v>336</v>
      </c>
      <c r="K6">
        <v>5</v>
      </c>
    </row>
    <row r="7" spans="2:11" x14ac:dyDescent="0.25">
      <c r="B7" s="76"/>
      <c r="C7" s="80"/>
      <c r="D7" s="85" t="str">
        <f>IF(B7="","",VLOOKUP(B7,forrásadat!$J$2:$N$9,5,0))</f>
        <v/>
      </c>
      <c r="E7" s="60"/>
      <c r="J7" t="s">
        <v>337</v>
      </c>
      <c r="K7">
        <v>5</v>
      </c>
    </row>
    <row r="8" spans="2:11" x14ac:dyDescent="0.25">
      <c r="B8" s="76"/>
      <c r="C8" s="80"/>
      <c r="D8" s="85" t="str">
        <f>IF(B8="","",VLOOKUP(B8,forrásadat!$J$2:$N$9,5,0))</f>
        <v/>
      </c>
      <c r="E8" s="60"/>
      <c r="J8" t="s">
        <v>338</v>
      </c>
      <c r="K8">
        <v>5</v>
      </c>
    </row>
    <row r="9" spans="2:11" x14ac:dyDescent="0.25">
      <c r="B9" s="76"/>
      <c r="C9" s="80"/>
      <c r="D9" s="85" t="str">
        <f>IF(B9="","",VLOOKUP(B9,forrásadat!$J$2:$N$9,5,0))</f>
        <v/>
      </c>
      <c r="E9" s="60"/>
    </row>
    <row r="10" spans="2:11" ht="15.75" thickBot="1" x14ac:dyDescent="0.3">
      <c r="B10" s="76"/>
      <c r="C10" s="81"/>
      <c r="D10" s="85" t="str">
        <f>IF(B10="","",VLOOKUP(B10,forrásadat!$J$2:$N$9,5,0))</f>
        <v/>
      </c>
      <c r="E10" s="60"/>
    </row>
    <row r="11" spans="2:11" x14ac:dyDescent="0.25">
      <c r="C11" s="100" t="s">
        <v>364</v>
      </c>
      <c r="D11" s="83">
        <f>SUM(D3:D10)</f>
        <v>0</v>
      </c>
    </row>
  </sheetData>
  <phoneticPr fontId="32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835C67B-8EE4-4FBF-BB5F-5E0BD83183DD}">
          <x14:formula1>
            <xm:f>forrásadat!$J$2:$J$9</xm:f>
          </x14:formula1>
          <xm:sqref>B9:B10</xm:sqref>
        </x14:dataValidation>
        <x14:dataValidation type="list" allowBlank="1" showInputMessage="1" showErrorMessage="1" prompt="Válassz!_x000a_" xr:uid="{7425A7B8-C276-4CE8-8DE7-F6F790529123}">
          <x14:formula1>
            <xm:f>forrásadat!$J$2:$J$9</xm:f>
          </x14:formula1>
          <xm:sqref>B3:B8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13683-228D-49D0-B02E-3A679E5BF4FF}">
  <sheetPr>
    <tabColor rgb="FF92D050"/>
  </sheetPr>
  <dimension ref="B2:L11"/>
  <sheetViews>
    <sheetView workbookViewId="0">
      <selection activeCell="F2" sqref="F2"/>
    </sheetView>
  </sheetViews>
  <sheetFormatPr defaultColWidth="8.85546875" defaultRowHeight="15" x14ac:dyDescent="0.25"/>
  <cols>
    <col min="3" max="3" width="68.42578125" customWidth="1"/>
    <col min="4" max="5" width="16.140625" customWidth="1"/>
    <col min="6" max="6" width="54.42578125" customWidth="1"/>
    <col min="11" max="11" width="10.140625" hidden="1" customWidth="1"/>
    <col min="12" max="12" width="11.42578125" hidden="1" customWidth="1"/>
  </cols>
  <sheetData>
    <row r="2" spans="2:12" x14ac:dyDescent="0.25">
      <c r="B2" s="67" t="s">
        <v>324</v>
      </c>
      <c r="C2" s="67" t="s">
        <v>419</v>
      </c>
      <c r="D2" s="67" t="s">
        <v>348</v>
      </c>
      <c r="E2" s="67" t="s">
        <v>327</v>
      </c>
      <c r="F2" s="86" t="s">
        <v>586</v>
      </c>
      <c r="K2" t="s">
        <v>272</v>
      </c>
      <c r="L2">
        <v>2</v>
      </c>
    </row>
    <row r="3" spans="2:12" x14ac:dyDescent="0.25">
      <c r="B3" s="87"/>
      <c r="C3" s="86"/>
      <c r="D3" s="86"/>
      <c r="E3" s="88" t="str">
        <f>IF(B3="","",VLOOKUP(B3,forrásadat!$J$2:$N$9,4,0))</f>
        <v/>
      </c>
      <c r="F3" s="60"/>
      <c r="K3" t="s">
        <v>273</v>
      </c>
      <c r="L3">
        <v>2</v>
      </c>
    </row>
    <row r="4" spans="2:12" x14ac:dyDescent="0.25">
      <c r="B4" s="87"/>
      <c r="C4" s="86"/>
      <c r="D4" s="86"/>
      <c r="E4" s="88" t="str">
        <f>IF(B4="","",VLOOKUP(B4,forrásadat!$J$2:$N$9,4,0))</f>
        <v/>
      </c>
      <c r="F4" s="60"/>
      <c r="K4" t="s">
        <v>334</v>
      </c>
      <c r="L4">
        <v>2</v>
      </c>
    </row>
    <row r="5" spans="2:12" x14ac:dyDescent="0.25">
      <c r="B5" s="87"/>
      <c r="C5" s="86"/>
      <c r="D5" s="86"/>
      <c r="E5" s="88" t="str">
        <f>IF(B5="","",VLOOKUP(B5,forrásadat!$J$2:$N$9,4,0))</f>
        <v/>
      </c>
      <c r="F5" s="60"/>
      <c r="K5" t="s">
        <v>335</v>
      </c>
      <c r="L5">
        <v>5</v>
      </c>
    </row>
    <row r="6" spans="2:12" x14ac:dyDescent="0.25">
      <c r="B6" s="87"/>
      <c r="C6" s="86"/>
      <c r="D6" s="86"/>
      <c r="E6" s="88" t="str">
        <f>IF(B6="","",VLOOKUP(B6,forrásadat!$J$2:$N$9,4,0))</f>
        <v/>
      </c>
      <c r="F6" s="60"/>
      <c r="K6" t="s">
        <v>336</v>
      </c>
      <c r="L6">
        <v>5</v>
      </c>
    </row>
    <row r="7" spans="2:12" x14ac:dyDescent="0.25">
      <c r="B7" s="87"/>
      <c r="C7" s="86"/>
      <c r="D7" s="86"/>
      <c r="E7" s="88" t="str">
        <f>IF(B7="","",VLOOKUP(B7,forrásadat!$J$2:$N$9,4,0))</f>
        <v/>
      </c>
      <c r="F7" s="60"/>
      <c r="K7" t="s">
        <v>337</v>
      </c>
      <c r="L7">
        <v>5</v>
      </c>
    </row>
    <row r="8" spans="2:12" x14ac:dyDescent="0.25">
      <c r="B8" s="87"/>
      <c r="C8" s="86"/>
      <c r="D8" s="86"/>
      <c r="E8" s="88" t="str">
        <f>IF(B8="","",VLOOKUP(B8,forrásadat!$J$2:$N$9,4,0))</f>
        <v/>
      </c>
      <c r="F8" s="60"/>
      <c r="K8" t="s">
        <v>338</v>
      </c>
      <c r="L8">
        <v>5</v>
      </c>
    </row>
    <row r="9" spans="2:12" x14ac:dyDescent="0.25">
      <c r="B9" s="87"/>
      <c r="C9" s="86"/>
      <c r="D9" s="86"/>
      <c r="E9" s="88" t="str">
        <f>IF(B9="","",VLOOKUP(B9,forrásadat!$J$2:$N$9,4,0))</f>
        <v/>
      </c>
      <c r="F9" s="60"/>
    </row>
    <row r="10" spans="2:12" x14ac:dyDescent="0.25">
      <c r="B10" s="87"/>
      <c r="C10" s="86"/>
      <c r="D10" s="86"/>
      <c r="E10" s="88" t="str">
        <f>IF(B10="","",VLOOKUP(B10,forrásadat!$J$2:$N$9,4,0))</f>
        <v/>
      </c>
      <c r="F10" s="60"/>
    </row>
    <row r="11" spans="2:12" x14ac:dyDescent="0.25">
      <c r="D11" s="100" t="s">
        <v>364</v>
      </c>
      <c r="E11" s="83">
        <f>SUM(E3:E10)</f>
        <v>0</v>
      </c>
    </row>
  </sheetData>
  <dataValidations count="1">
    <dataValidation type="list" allowBlank="1" showInputMessage="1" showErrorMessage="1" sqref="B10" xr:uid="{51A10FBC-CF24-430E-B973-2A6A1096D627}">
      <formula1>$L$2:$L$5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Válassz!_x000a_" xr:uid="{ABFAC1B0-10DC-4822-8A28-A2CE51CA19FA}">
          <x14:formula1>
            <xm:f>forrásadat!$J$2:$J$9</xm:f>
          </x14:formula1>
          <xm:sqref>B3:B8</xm:sqref>
        </x14:dataValidation>
        <x14:dataValidation type="list" allowBlank="1" showInputMessage="1" showErrorMessage="1" xr:uid="{ACF68E11-5662-4735-AC37-451FA3839FD9}">
          <x14:formula1>
            <xm:f>forrásadat!$J$2:$J$9</xm:f>
          </x14:formula1>
          <xm:sqref>B9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4EF7CA4877E994418814DA4A0E6A4D16" ma:contentTypeVersion="5" ma:contentTypeDescription="Új dokumentum létrehozása." ma:contentTypeScope="" ma:versionID="beec87e06813106f2f4fcbe216acc4f8">
  <xsd:schema xmlns:xsd="http://www.w3.org/2001/XMLSchema" xmlns:xs="http://www.w3.org/2001/XMLSchema" xmlns:p="http://schemas.microsoft.com/office/2006/metadata/properties" xmlns:ns2="fde6f61a-f31f-4631-a69b-2897df7a685b" xmlns:ns3="66cf9450-fe8a-4f9c-ab55-317be6933fa9" targetNamespace="http://schemas.microsoft.com/office/2006/metadata/properties" ma:root="true" ma:fieldsID="d6cb2aa5b78702780291c94b8b5b29c3" ns2:_="" ns3:_="">
    <xsd:import namespace="fde6f61a-f31f-4631-a69b-2897df7a685b"/>
    <xsd:import namespace="66cf9450-fe8a-4f9c-ab55-317be6933fa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e6f61a-f31f-4631-a69b-2897df7a68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cf9450-fe8a-4f9c-ab55-317be6933fa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711656E-1A8B-4D16-98E3-F932290D08F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6AEB693-78AE-41DB-96E8-C1F8B9452112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fde6f61a-f31f-4631-a69b-2897df7a685b"/>
    <ds:schemaRef ds:uri="http://purl.org/dc/elements/1.1/"/>
    <ds:schemaRef ds:uri="66cf9450-fe8a-4f9c-ab55-317be6933fa9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2C4C35E-7025-4C99-81CB-9059CB904C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e6f61a-f31f-4631-a69b-2897df7a685b"/>
    <ds:schemaRef ds:uri="66cf9450-fe8a-4f9c-ab55-317be6933fa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22</vt:i4>
      </vt:variant>
      <vt:variant>
        <vt:lpstr>Névvel ellátott tartományok</vt:lpstr>
      </vt:variant>
      <vt:variant>
        <vt:i4>8</vt:i4>
      </vt:variant>
    </vt:vector>
  </HeadingPairs>
  <TitlesOfParts>
    <vt:vector size="30" baseType="lpstr">
      <vt:lpstr>Felvételi </vt:lpstr>
      <vt:lpstr>Munka &amp; Kutatási terv</vt:lpstr>
      <vt:lpstr>Kérelem</vt:lpstr>
      <vt:lpstr>Tantárgy</vt:lpstr>
      <vt:lpstr>Kutatószeminárium</vt:lpstr>
      <vt:lpstr>Publikáció</vt:lpstr>
      <vt:lpstr>Oktatás</vt:lpstr>
      <vt:lpstr>Kutatás</vt:lpstr>
      <vt:lpstr>Mobilitás</vt:lpstr>
      <vt:lpstr>1.riport</vt:lpstr>
      <vt:lpstr>2.riport</vt:lpstr>
      <vt:lpstr>3.riport</vt:lpstr>
      <vt:lpstr>4.riport </vt:lpstr>
      <vt:lpstr>Komplex vizsga </vt:lpstr>
      <vt:lpstr>5.riport</vt:lpstr>
      <vt:lpstr>6.riport</vt:lpstr>
      <vt:lpstr>Bíráló bizottság </vt:lpstr>
      <vt:lpstr>7.riport </vt:lpstr>
      <vt:lpstr>8.riport</vt:lpstr>
      <vt:lpstr>Abszolutórium</vt:lpstr>
      <vt:lpstr>forrásadat2</vt:lpstr>
      <vt:lpstr>forrásadat</vt:lpstr>
      <vt:lpstr>külföldi</vt:lpstr>
      <vt:lpstr>magyar</vt:lpstr>
      <vt:lpstr>nappali</vt:lpstr>
      <vt:lpstr>'Bíráló bizottság '!Nyomtatási_terület</vt:lpstr>
      <vt:lpstr>Kérelem!Nyomtatási_terület</vt:lpstr>
      <vt:lpstr>'Komplex vizsga '!Nyomtatási_terület</vt:lpstr>
      <vt:lpstr>'Munka &amp; Kutatási terv'!Nyomtatási_terület</vt:lpstr>
      <vt:lpstr>üres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Judit</dc:creator>
  <cp:keywords/>
  <dc:description/>
  <cp:lastModifiedBy>Solczi Ágnes</cp:lastModifiedBy>
  <cp:revision/>
  <cp:lastPrinted>2023-09-01T09:01:10Z</cp:lastPrinted>
  <dcterms:created xsi:type="dcterms:W3CDTF">2017-01-25T14:01:31Z</dcterms:created>
  <dcterms:modified xsi:type="dcterms:W3CDTF">2025-09-23T10:35:24Z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0x0101004EF7CA4877E994418814DA4A0E6A4D16</vt:lpwstr>
  </property>
</Properties>
</file>